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5521" yWindow="65521" windowWidth="8640" windowHeight="6195" activeTab="2"/>
  </bookViews>
  <sheets>
    <sheet name="Disclaimer" sheetId="1" r:id="rId1"/>
    <sheet name="Reminder" sheetId="2" r:id="rId2"/>
    <sheet name="Front" sheetId="3" r:id="rId3"/>
    <sheet name="Table" sheetId="4" r:id="rId4"/>
  </sheets>
  <definedNames>
    <definedName name="_xlnm.Print_Area" localSheetId="2">'Front'!$A$2:$I$22</definedName>
  </definedNames>
  <calcPr fullCalcOnLoad="1"/>
</workbook>
</file>

<file path=xl/comments3.xml><?xml version="1.0" encoding="utf-8"?>
<comments xmlns="http://schemas.openxmlformats.org/spreadsheetml/2006/main">
  <authors>
    <author>Dennis Cox</author>
  </authors>
  <commentList>
    <comment ref="E5" authorId="0">
      <text>
        <r>
          <rPr>
            <sz val="12"/>
            <rFont val="Times New Roman"/>
            <family val="1"/>
          </rPr>
          <t xml:space="preserve">Enter your date of rank (DOR) and hit &lt;Enter&gt;.
</t>
        </r>
      </text>
    </comment>
    <comment ref="E6" authorId="0">
      <text>
        <r>
          <rPr>
            <sz val="12"/>
            <rFont val="Times New Roman"/>
            <family val="1"/>
          </rPr>
          <t xml:space="preserve">Enter your Total Active Federal Military Service Date (TAFMSD) and hit &lt;Enter&gt;.
</t>
        </r>
      </text>
    </comment>
    <comment ref="E4" authorId="0">
      <text>
        <r>
          <rPr>
            <sz val="12"/>
            <rFont val="Times New Roman"/>
            <family val="1"/>
          </rPr>
          <t xml:space="preserve">Enter your current rank and hit &lt;Enter&gt;.
</t>
        </r>
      </text>
    </comment>
  </commentList>
</comments>
</file>

<file path=xl/sharedStrings.xml><?xml version="1.0" encoding="utf-8"?>
<sst xmlns="http://schemas.openxmlformats.org/spreadsheetml/2006/main" count="257" uniqueCount="165">
  <si>
    <t>MSgt</t>
  </si>
  <si>
    <t>TSgt</t>
  </si>
  <si>
    <t>SSgt</t>
  </si>
  <si>
    <t>SrA</t>
  </si>
  <si>
    <t>Enter Your Current Grade:</t>
  </si>
  <si>
    <t>Enter Your TAFMSD:</t>
  </si>
  <si>
    <t>Enter Your DOR:</t>
  </si>
  <si>
    <t>DOR</t>
  </si>
  <si>
    <t>TAFMSD</t>
  </si>
  <si>
    <t>.</t>
  </si>
  <si>
    <t xml:space="preserve">, you will be date eligible to test for promotion in </t>
  </si>
  <si>
    <t xml:space="preserve">For promotion to </t>
  </si>
  <si>
    <t xml:space="preserve">Your testing cycle is </t>
  </si>
  <si>
    <t xml:space="preserve">Your Promotion Eligibility Cutoff Date (PECD) is </t>
  </si>
  <si>
    <t xml:space="preserve">Promotion months for those selected will occur </t>
  </si>
  <si>
    <t>When Do I Test?</t>
  </si>
  <si>
    <t>(dd-mmm-yy)</t>
  </si>
  <si>
    <t>Test Cycle</t>
  </si>
  <si>
    <t>PECD</t>
  </si>
  <si>
    <t>Promotion Months</t>
  </si>
  <si>
    <t>1 May 02 through 31 May 02</t>
  </si>
  <si>
    <t>Sep 02 through Aug 03</t>
  </si>
  <si>
    <t>1 May 05 through 31 May 05</t>
  </si>
  <si>
    <t>1 May 04 through 31 May 04</t>
  </si>
  <si>
    <t>1 May 03 through 31 May 03</t>
  </si>
  <si>
    <t>1 May 06 through 31 May 06</t>
  </si>
  <si>
    <t>1 May 07 through 31 May 07</t>
  </si>
  <si>
    <t>1 May 08 through 31 May 08</t>
  </si>
  <si>
    <t>1 May 09 through 31 May 09</t>
  </si>
  <si>
    <t>1 May 10 through 31 May 10</t>
  </si>
  <si>
    <t>1 May 11 through 31 May 11</t>
  </si>
  <si>
    <t>1 May 12 through 31 May 12</t>
  </si>
  <si>
    <t>1 May 13 through 31 May 13</t>
  </si>
  <si>
    <t>1 May 14 through 31 May 14</t>
  </si>
  <si>
    <t>1 May 15 through 31 May 15</t>
  </si>
  <si>
    <t>1 May 16 through 31 May 16</t>
  </si>
  <si>
    <t>1 May 17 through 31 May 17</t>
  </si>
  <si>
    <t>1 May 18 through 31 May 18</t>
  </si>
  <si>
    <t>1 May 19 through 31 May 19</t>
  </si>
  <si>
    <t>1 May 20 through 31 May 20</t>
  </si>
  <si>
    <t>Sep 03 through Aug 04</t>
  </si>
  <si>
    <t>Sep 04 through Aug 05</t>
  </si>
  <si>
    <t>Sep 05 through Aug 06</t>
  </si>
  <si>
    <t>Sep 06 through Aug 07</t>
  </si>
  <si>
    <t>Sep 07 through Aug 08</t>
  </si>
  <si>
    <t>Sep 08 through Aug 09</t>
  </si>
  <si>
    <t>Sep 09 through Aug 10</t>
  </si>
  <si>
    <t>Sep 10 through Aug 11</t>
  </si>
  <si>
    <t>Sep 11 through Aug 12</t>
  </si>
  <si>
    <t>Sep 12 through Aug 13</t>
  </si>
  <si>
    <t>Sep 13 through Aug 14</t>
  </si>
  <si>
    <t>Sep 14 through Aug 15</t>
  </si>
  <si>
    <t>Sep 15 through Aug 16</t>
  </si>
  <si>
    <t>Sep 16 through Aug 17</t>
  </si>
  <si>
    <t>Sep 17 through Aug 18</t>
  </si>
  <si>
    <t>Sep 18 through Aug 19</t>
  </si>
  <si>
    <t>Sep 19 through Aug 20</t>
  </si>
  <si>
    <t>Sep 20 through Aug 21</t>
  </si>
  <si>
    <t>Test Year</t>
  </si>
  <si>
    <t>15 Feb 02 through 31 Mar 02</t>
  </si>
  <si>
    <t>Aug 02 through Jul 03</t>
  </si>
  <si>
    <t>Aug 03 through Jul 04</t>
  </si>
  <si>
    <t>Aug 04 through Jul 05</t>
  </si>
  <si>
    <t>Aug 05 through Jul 06</t>
  </si>
  <si>
    <t>Aug 06 through Jul 07</t>
  </si>
  <si>
    <t>Aug 07 through Jul 08</t>
  </si>
  <si>
    <t>Aug 08 through Jul 09</t>
  </si>
  <si>
    <t>Aug 09 through Jul 10</t>
  </si>
  <si>
    <t>Aug 10 through Jul 11</t>
  </si>
  <si>
    <t>Aug 11 through Jul 12</t>
  </si>
  <si>
    <t>Aug 12 through Jul 13</t>
  </si>
  <si>
    <t>Aug 13 through Jul 14</t>
  </si>
  <si>
    <t>Aug 14 through Jul 15</t>
  </si>
  <si>
    <t>Aug 15 through Jul 16</t>
  </si>
  <si>
    <t>Aug 16 through Jul 17</t>
  </si>
  <si>
    <t>Aug 17 through Jul 18</t>
  </si>
  <si>
    <t>Aug 18 through Jul 19</t>
  </si>
  <si>
    <t>Aug 19 through Jul 20</t>
  </si>
  <si>
    <t>Aug 20 through Jul 21</t>
  </si>
  <si>
    <t>15 Feb 03 through 31 Mar 03</t>
  </si>
  <si>
    <t>15 Feb 04 through 31 Mar 04</t>
  </si>
  <si>
    <t>15 Feb 05 through 31 Mar 05</t>
  </si>
  <si>
    <t>15 Feb 06 through 31 Mar 06</t>
  </si>
  <si>
    <t>15 Feb 07 through 31 Mar 07</t>
  </si>
  <si>
    <t>15 Feb 08 through 31 Mar 08</t>
  </si>
  <si>
    <t>15 Feb 09 through 31 Mar 09</t>
  </si>
  <si>
    <t>15 Feb 10 through 31 Mar 10</t>
  </si>
  <si>
    <t>15 Feb 11 through 31 Mar 11</t>
  </si>
  <si>
    <t>15 Feb 12 through 31 Mar 12</t>
  </si>
  <si>
    <t>15 Feb 13 through 31 Mar 13</t>
  </si>
  <si>
    <t>15 Feb 14 through 31 Mar 14</t>
  </si>
  <si>
    <t>15 Feb 15 through 31 Mar 15</t>
  </si>
  <si>
    <t>15 Feb 16 through 31 Mar 16</t>
  </si>
  <si>
    <t>15 Feb 17 through 31 Mar 17</t>
  </si>
  <si>
    <t>15 Feb 18 through 31 Mar 18</t>
  </si>
  <si>
    <t>15 Feb 19 through 31 Mar 19</t>
  </si>
  <si>
    <t>15 Feb 20 through 31 Mar 20</t>
  </si>
  <si>
    <t>(i.e., SrA, SSgt, TSgt)</t>
  </si>
  <si>
    <t>SMSgt</t>
  </si>
  <si>
    <t>CMSgt</t>
  </si>
  <si>
    <t>Apr 03 through Mar 04</t>
  </si>
  <si>
    <t>Jan 03 through Dec 03</t>
  </si>
  <si>
    <t>Apr 04 through Mar 05</t>
  </si>
  <si>
    <t>Apr 05 through Mar 06</t>
  </si>
  <si>
    <t>Apr 07 through Mar 08</t>
  </si>
  <si>
    <t>Apr 09 through Mar 10</t>
  </si>
  <si>
    <t>Apr 06 through Mar 07</t>
  </si>
  <si>
    <t>Apr 08 through Mar 09</t>
  </si>
  <si>
    <t>Apr 10 through Mar 11</t>
  </si>
  <si>
    <t>Apr 11 through Mar 12</t>
  </si>
  <si>
    <t>Apr 12 through Mar 13</t>
  </si>
  <si>
    <t>Apr 13 through Mar 14</t>
  </si>
  <si>
    <t>Apr 14 through Mar 15</t>
  </si>
  <si>
    <t>Apr 15 through Mar 16</t>
  </si>
  <si>
    <t>Apr 16 through Mar 17</t>
  </si>
  <si>
    <t>Apr 17 through Mar 18</t>
  </si>
  <si>
    <t>Apr 18 through Mar 19</t>
  </si>
  <si>
    <t>Apr 20 through Mar 21</t>
  </si>
  <si>
    <t>Apr 19 through Mar 20</t>
  </si>
  <si>
    <t>Jan 04 through Dec 04</t>
  </si>
  <si>
    <t>Jan 05 through Dec 05</t>
  </si>
  <si>
    <t>Jan 06 through Dec 06</t>
  </si>
  <si>
    <t>Jan 07 through Dec 07</t>
  </si>
  <si>
    <t>Jan 08 through Dec 08</t>
  </si>
  <si>
    <t>Jan 09 through Dec 09</t>
  </si>
  <si>
    <t>Jan 10 through Dec 10</t>
  </si>
  <si>
    <t>Jan 11 through Dec 11</t>
  </si>
  <si>
    <t>Jan 12 through Dec 12</t>
  </si>
  <si>
    <t>Jan 13 through Dec 13</t>
  </si>
  <si>
    <t>Jan 14 through Dec 14</t>
  </si>
  <si>
    <t>Jan 15 through Dec 15</t>
  </si>
  <si>
    <t>Jan 16 through Dec 16</t>
  </si>
  <si>
    <t>Jan 17 through Dec 17</t>
  </si>
  <si>
    <t>Jan 18 through Dec 18</t>
  </si>
  <si>
    <t>Jan 19 through Dec 19</t>
  </si>
  <si>
    <t>Jan 20 through Dec 20</t>
  </si>
  <si>
    <t>Jan 21 through Dec 21</t>
  </si>
  <si>
    <t>Apr 02 through Mar 03</t>
  </si>
  <si>
    <t xml:space="preserve"> (cycle </t>
  </si>
  <si>
    <t>)</t>
  </si>
  <si>
    <r>
      <t>DISCLAIMER:</t>
    </r>
    <r>
      <rPr>
        <sz val="12"/>
        <rFont val="Times New Roman"/>
        <family val="1"/>
      </rPr>
      <t xml:space="preserve">  This is NOT an official U.S. Air Force program </t>
    </r>
  </si>
  <si>
    <t xml:space="preserve">and it does NOT reflect their views or interests.  Do NOT contact  </t>
  </si>
  <si>
    <t>Air Force Promotions Office officials with questions concerning</t>
  </si>
  <si>
    <t>Refer all inquiries to:</t>
  </si>
  <si>
    <t>MSgt Dennis Cox</t>
  </si>
  <si>
    <t>Langley AFB, VA</t>
  </si>
  <si>
    <t>DSN: 574-9781</t>
  </si>
  <si>
    <t>Comm:  (757) 764-9781</t>
  </si>
  <si>
    <t>the accuracy or content of this promotion calculator.</t>
  </si>
  <si>
    <t>Disclaimer</t>
  </si>
  <si>
    <t>For promotion to CMSgt, you will be date eligible to test for promotion in 2004 (cycle 04E9).</t>
  </si>
  <si>
    <t>Ensure your Data Verification Record (DVR) and SNCO selection folder is accurate and up-to-date.</t>
  </si>
  <si>
    <t>Your testing cycle is Sep-04.</t>
  </si>
  <si>
    <t>Your Promotion Eligibility Cutoff Date (PECD) is 31-Jul-04.</t>
  </si>
  <si>
    <t>Promotion months for those selected will occur Jan 05 through Dec 05.</t>
  </si>
  <si>
    <t>Enter Your Current Rank:</t>
  </si>
  <si>
    <t>Last Day of Testing</t>
  </si>
  <si>
    <t>Last Day</t>
  </si>
  <si>
    <t xml:space="preserve">Today is </t>
  </si>
  <si>
    <t xml:space="preserve">  You have </t>
  </si>
  <si>
    <t>First Day of Testing</t>
  </si>
  <si>
    <t>First Day</t>
  </si>
  <si>
    <t xml:space="preserve"> days to study before your test cycle begins! </t>
  </si>
  <si>
    <t>Version 1 / 4 Oct 02</t>
  </si>
  <si>
    <r>
      <t xml:space="preserve">This guide was created to assist enlisted members (SrA - SMSgt) in determining test dates associated with promotion to the next grade.  It will provide information for the </t>
    </r>
    <r>
      <rPr>
        <i/>
        <sz val="11"/>
        <color indexed="12"/>
        <rFont val="Times New Roman"/>
        <family val="1"/>
      </rPr>
      <t>next</t>
    </r>
    <r>
      <rPr>
        <sz val="11"/>
        <color indexed="12"/>
        <rFont val="Times New Roman"/>
        <family val="1"/>
      </rPr>
      <t xml:space="preserve"> time you are eligible to test for promotion.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</si>
</sst>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X\X\x\x"/>
    <numFmt numFmtId="165" formatCode="@@@@"/>
    <numFmt numFmtId="166" formatCode="####"/>
    <numFmt numFmtId="167" formatCode="000\-00\-0000"/>
    <numFmt numFmtId="168" formatCode="dd\-mmm\-yy"/>
    <numFmt numFmtId="169" formatCode="0.000000"/>
    <numFmt numFmtId="170" formatCode="0.00000"/>
    <numFmt numFmtId="171" formatCode="0.0000"/>
    <numFmt numFmtId="172" formatCode="0.000"/>
    <numFmt numFmtId="173" formatCode="0.0"/>
  </numFmts>
  <fonts count="35">
    <font>
      <sz val="10"/>
      <name val="Arial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0"/>
    </font>
    <font>
      <sz val="11"/>
      <color indexed="41"/>
      <name val="Times New Roman"/>
      <family val="1"/>
    </font>
    <font>
      <i/>
      <sz val="11"/>
      <name val="Times New Roman"/>
      <family val="1"/>
    </font>
    <font>
      <b/>
      <sz val="12"/>
      <color indexed="12"/>
      <name val="Times New Roman"/>
      <family val="1"/>
    </font>
    <font>
      <sz val="10"/>
      <color indexed="12"/>
      <name val="Arial"/>
      <family val="0"/>
    </font>
    <font>
      <sz val="11"/>
      <color indexed="16"/>
      <name val="Times New Roman"/>
      <family val="1"/>
    </font>
    <font>
      <b/>
      <sz val="20"/>
      <name val="Times New Roman"/>
      <family val="1"/>
    </font>
    <font>
      <b/>
      <sz val="36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11"/>
      <color indexed="9"/>
      <name val="Times New Roman"/>
      <family val="1"/>
    </font>
    <font>
      <b/>
      <i/>
      <sz val="2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2"/>
      <name val="Times New Roman"/>
      <family val="1"/>
    </font>
    <font>
      <b/>
      <i/>
      <sz val="24"/>
      <color indexed="22"/>
      <name val="Times New Roman"/>
      <family val="1"/>
    </font>
    <font>
      <i/>
      <sz val="11"/>
      <color indexed="22"/>
      <name val="Times New Roman"/>
      <family val="1"/>
    </font>
    <font>
      <b/>
      <sz val="12"/>
      <color indexed="22"/>
      <name val="Times New Roman"/>
      <family val="1"/>
    </font>
    <font>
      <sz val="10"/>
      <color indexed="22"/>
      <name val="Arial"/>
      <family val="0"/>
    </font>
    <font>
      <b/>
      <sz val="10"/>
      <color indexed="22"/>
      <name val="Arial"/>
      <family val="0"/>
    </font>
    <font>
      <b/>
      <sz val="11"/>
      <color indexed="12"/>
      <name val="Times New Roman"/>
      <family val="1"/>
    </font>
    <font>
      <sz val="16"/>
      <color indexed="12"/>
      <name val="Times New Roman"/>
      <family val="1"/>
    </font>
    <font>
      <i/>
      <sz val="16"/>
      <color indexed="12"/>
      <name val="Times New Roman"/>
      <family val="1"/>
    </font>
    <font>
      <i/>
      <sz val="16"/>
      <name val="Times New Roman"/>
      <family val="1"/>
    </font>
    <font>
      <sz val="16"/>
      <color indexed="10"/>
      <name val="Times New Roman"/>
      <family val="1"/>
    </font>
    <font>
      <b/>
      <i/>
      <sz val="16"/>
      <color indexed="57"/>
      <name val="Times New Roman"/>
      <family val="1"/>
    </font>
    <font>
      <b/>
      <sz val="14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12"/>
      <name val="Times New Roman"/>
      <family val="1"/>
    </font>
    <font>
      <i/>
      <sz val="11"/>
      <color indexed="12"/>
      <name val="Times New Roman"/>
      <family val="1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9">
    <xf numFmtId="0" fontId="0" fillId="0" borderId="0" xfId="0" applyAlignment="1">
      <alignment/>
    </xf>
    <xf numFmtId="0" fontId="2" fillId="0" borderId="0" xfId="0" applyFont="1" applyAlignment="1">
      <alignment/>
    </xf>
    <xf numFmtId="15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15" fontId="2" fillId="2" borderId="1" xfId="0" applyNumberFormat="1" applyFont="1" applyFill="1" applyBorder="1" applyAlignment="1">
      <alignment horizontal="center"/>
    </xf>
    <xf numFmtId="15" fontId="3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15" fontId="1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15" fontId="2" fillId="0" borderId="1" xfId="0" applyNumberFormat="1" applyFont="1" applyBorder="1" applyAlignment="1">
      <alignment/>
    </xf>
    <xf numFmtId="0" fontId="3" fillId="3" borderId="1" xfId="0" applyFont="1" applyFill="1" applyBorder="1" applyAlignment="1">
      <alignment horizontal="center"/>
    </xf>
    <xf numFmtId="15" fontId="3" fillId="3" borderId="1" xfId="0" applyNumberFormat="1" applyFont="1" applyFill="1" applyBorder="1" applyAlignment="1">
      <alignment horizontal="center"/>
    </xf>
    <xf numFmtId="15" fontId="3" fillId="3" borderId="2" xfId="0" applyNumberFormat="1" applyFont="1" applyFill="1" applyBorder="1" applyAlignment="1">
      <alignment horizontal="center"/>
    </xf>
    <xf numFmtId="0" fontId="2" fillId="0" borderId="0" xfId="0" applyNumberFormat="1" applyFont="1" applyAlignment="1">
      <alignment/>
    </xf>
    <xf numFmtId="0" fontId="2" fillId="0" borderId="1" xfId="0" applyNumberFormat="1" applyFont="1" applyBorder="1" applyAlignment="1">
      <alignment/>
    </xf>
    <xf numFmtId="0" fontId="2" fillId="0" borderId="1" xfId="0" applyNumberFormat="1" applyFont="1" applyBorder="1" applyAlignment="1">
      <alignment horizontal="center"/>
    </xf>
    <xf numFmtId="15" fontId="2" fillId="0" borderId="1" xfId="0" applyNumberFormat="1" applyFont="1" applyBorder="1" applyAlignment="1">
      <alignment horizontal="center"/>
    </xf>
    <xf numFmtId="17" fontId="2" fillId="0" borderId="0" xfId="0" applyNumberFormat="1" applyFont="1" applyAlignment="1">
      <alignment horizontal="center"/>
    </xf>
    <xf numFmtId="168" fontId="2" fillId="0" borderId="0" xfId="0" applyNumberFormat="1" applyFont="1" applyAlignment="1">
      <alignment horizontal="center"/>
    </xf>
    <xf numFmtId="0" fontId="3" fillId="4" borderId="3" xfId="0" applyFont="1" applyFill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15" fontId="3" fillId="4" borderId="3" xfId="0" applyNumberFormat="1" applyFont="1" applyFill="1" applyBorder="1" applyAlignment="1">
      <alignment horizontal="center"/>
    </xf>
    <xf numFmtId="0" fontId="13" fillId="5" borderId="0" xfId="0" applyFont="1" applyFill="1" applyBorder="1" applyAlignment="1" applyProtection="1">
      <alignment/>
      <protection hidden="1"/>
    </xf>
    <xf numFmtId="0" fontId="2" fillId="5" borderId="0" xfId="0" applyFont="1" applyFill="1" applyBorder="1" applyAlignment="1" applyProtection="1">
      <alignment/>
      <protection hidden="1"/>
    </xf>
    <xf numFmtId="0" fontId="2" fillId="5" borderId="4" xfId="0" applyFont="1" applyFill="1" applyBorder="1" applyAlignment="1" applyProtection="1">
      <alignment/>
      <protection hidden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 horizontal="right"/>
    </xf>
    <xf numFmtId="0" fontId="14" fillId="0" borderId="0" xfId="0" applyFont="1" applyFill="1" applyBorder="1" applyAlignment="1">
      <alignment horizontal="left"/>
    </xf>
    <xf numFmtId="15" fontId="14" fillId="0" borderId="0" xfId="0" applyNumberFormat="1" applyFont="1" applyFill="1" applyBorder="1" applyAlignment="1">
      <alignment horizontal="left"/>
    </xf>
    <xf numFmtId="49" fontId="14" fillId="0" borderId="0" xfId="0" applyNumberFormat="1" applyFont="1" applyFill="1" applyAlignment="1">
      <alignment horizontal="left"/>
    </xf>
    <xf numFmtId="49" fontId="14" fillId="0" borderId="0" xfId="0" applyNumberFormat="1" applyFont="1" applyFill="1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5" borderId="5" xfId="0" applyFill="1" applyBorder="1" applyAlignment="1" applyProtection="1">
      <alignment/>
      <protection/>
    </xf>
    <xf numFmtId="0" fontId="11" fillId="5" borderId="6" xfId="0" applyFont="1" applyFill="1" applyBorder="1" applyAlignment="1" applyProtection="1">
      <alignment/>
      <protection/>
    </xf>
    <xf numFmtId="0" fontId="16" fillId="0" borderId="0" xfId="20" applyAlignment="1">
      <alignment horizontal="center"/>
    </xf>
    <xf numFmtId="0" fontId="0" fillId="5" borderId="6" xfId="0" applyFill="1" applyBorder="1" applyAlignment="1" applyProtection="1">
      <alignment/>
      <protection/>
    </xf>
    <xf numFmtId="0" fontId="12" fillId="5" borderId="6" xfId="0" applyFont="1" applyFill="1" applyBorder="1" applyAlignment="1" applyProtection="1">
      <alignment/>
      <protection/>
    </xf>
    <xf numFmtId="0" fontId="0" fillId="5" borderId="7" xfId="0" applyFill="1" applyBorder="1" applyAlignment="1" applyProtection="1">
      <alignment/>
      <protection/>
    </xf>
    <xf numFmtId="0" fontId="0" fillId="5" borderId="8" xfId="0" applyFill="1" applyBorder="1" applyAlignment="1" applyProtection="1">
      <alignment/>
      <protection/>
    </xf>
    <xf numFmtId="0" fontId="0" fillId="5" borderId="0" xfId="0" applyFill="1" applyBorder="1" applyAlignment="1" applyProtection="1">
      <alignment/>
      <protection/>
    </xf>
    <xf numFmtId="0" fontId="0" fillId="5" borderId="9" xfId="0" applyFill="1" applyBorder="1" applyAlignment="1" applyProtection="1">
      <alignment/>
      <protection/>
    </xf>
    <xf numFmtId="0" fontId="0" fillId="5" borderId="0" xfId="0" applyFill="1" applyBorder="1" applyAlignment="1" applyProtection="1">
      <alignment vertical="top"/>
      <protection/>
    </xf>
    <xf numFmtId="0" fontId="0" fillId="5" borderId="9" xfId="0" applyFill="1" applyBorder="1" applyAlignment="1" applyProtection="1">
      <alignment vertical="top"/>
      <protection/>
    </xf>
    <xf numFmtId="0" fontId="0" fillId="5" borderId="0" xfId="0" applyFill="1" applyAlignment="1" applyProtection="1">
      <alignment/>
      <protection/>
    </xf>
    <xf numFmtId="0" fontId="0" fillId="5" borderId="4" xfId="0" applyFill="1" applyBorder="1" applyAlignment="1" applyProtection="1">
      <alignment/>
      <protection/>
    </xf>
    <xf numFmtId="0" fontId="0" fillId="5" borderId="10" xfId="0" applyFill="1" applyBorder="1" applyAlignment="1" applyProtection="1">
      <alignment/>
      <protection/>
    </xf>
    <xf numFmtId="0" fontId="0" fillId="5" borderId="11" xfId="0" applyFill="1" applyBorder="1" applyAlignment="1" applyProtection="1">
      <alignment/>
      <protection/>
    </xf>
    <xf numFmtId="0" fontId="0" fillId="5" borderId="12" xfId="0" applyFill="1" applyBorder="1" applyAlignment="1" applyProtection="1">
      <alignment/>
      <protection/>
    </xf>
    <xf numFmtId="49" fontId="24" fillId="0" borderId="1" xfId="0" applyNumberFormat="1" applyFont="1" applyFill="1" applyBorder="1" applyAlignment="1">
      <alignment horizontal="center"/>
    </xf>
    <xf numFmtId="15" fontId="24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 applyProtection="1">
      <alignment horizontal="center"/>
      <protection locked="0"/>
    </xf>
    <xf numFmtId="15" fontId="1" fillId="0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/>
    </xf>
    <xf numFmtId="15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 horizontal="left"/>
    </xf>
    <xf numFmtId="168" fontId="1" fillId="0" borderId="0" xfId="0" applyNumberFormat="1" applyFont="1" applyFill="1" applyBorder="1" applyAlignment="1">
      <alignment horizontal="left"/>
    </xf>
    <xf numFmtId="0" fontId="18" fillId="6" borderId="13" xfId="0" applyFont="1" applyFill="1" applyBorder="1" applyAlignment="1">
      <alignment/>
    </xf>
    <xf numFmtId="0" fontId="18" fillId="6" borderId="14" xfId="0" applyFont="1" applyFill="1" applyBorder="1" applyAlignment="1">
      <alignment horizontal="right"/>
    </xf>
    <xf numFmtId="0" fontId="18" fillId="6" borderId="14" xfId="0" applyFont="1" applyFill="1" applyBorder="1" applyAlignment="1">
      <alignment horizontal="center"/>
    </xf>
    <xf numFmtId="0" fontId="19" fillId="6" borderId="14" xfId="0" applyFont="1" applyFill="1" applyBorder="1" applyAlignment="1">
      <alignment horizontal="center"/>
    </xf>
    <xf numFmtId="0" fontId="18" fillId="6" borderId="14" xfId="0" applyFont="1" applyFill="1" applyBorder="1" applyAlignment="1">
      <alignment/>
    </xf>
    <xf numFmtId="15" fontId="18" fillId="6" borderId="14" xfId="0" applyNumberFormat="1" applyFont="1" applyFill="1" applyBorder="1" applyAlignment="1">
      <alignment horizontal="center"/>
    </xf>
    <xf numFmtId="0" fontId="18" fillId="6" borderId="15" xfId="0" applyFont="1" applyFill="1" applyBorder="1" applyAlignment="1">
      <alignment/>
    </xf>
    <xf numFmtId="0" fontId="18" fillId="6" borderId="16" xfId="0" applyFont="1" applyFill="1" applyBorder="1" applyAlignment="1">
      <alignment/>
    </xf>
    <xf numFmtId="0" fontId="18" fillId="6" borderId="0" xfId="0" applyFont="1" applyFill="1" applyBorder="1" applyAlignment="1">
      <alignment horizontal="right"/>
    </xf>
    <xf numFmtId="0" fontId="18" fillId="6" borderId="0" xfId="0" applyFont="1" applyFill="1" applyBorder="1" applyAlignment="1">
      <alignment horizontal="center"/>
    </xf>
    <xf numFmtId="0" fontId="18" fillId="6" borderId="0" xfId="0" applyFont="1" applyFill="1" applyBorder="1" applyAlignment="1">
      <alignment/>
    </xf>
    <xf numFmtId="0" fontId="18" fillId="6" borderId="17" xfId="0" applyFont="1" applyFill="1" applyBorder="1" applyAlignment="1">
      <alignment/>
    </xf>
    <xf numFmtId="0" fontId="20" fillId="6" borderId="0" xfId="0" applyFont="1" applyFill="1" applyBorder="1" applyAlignment="1">
      <alignment/>
    </xf>
    <xf numFmtId="0" fontId="22" fillId="6" borderId="0" xfId="0" applyFont="1" applyFill="1" applyBorder="1" applyAlignment="1">
      <alignment/>
    </xf>
    <xf numFmtId="0" fontId="23" fillId="6" borderId="0" xfId="0" applyFont="1" applyFill="1" applyBorder="1" applyAlignment="1">
      <alignment/>
    </xf>
    <xf numFmtId="0" fontId="18" fillId="6" borderId="16" xfId="0" applyFont="1" applyFill="1" applyBorder="1" applyAlignment="1">
      <alignment horizontal="right"/>
    </xf>
    <xf numFmtId="0" fontId="18" fillId="6" borderId="18" xfId="0" applyFont="1" applyFill="1" applyBorder="1" applyAlignment="1">
      <alignment/>
    </xf>
    <xf numFmtId="0" fontId="18" fillId="6" borderId="19" xfId="0" applyFont="1" applyFill="1" applyBorder="1" applyAlignment="1">
      <alignment/>
    </xf>
    <xf numFmtId="0" fontId="18" fillId="6" borderId="20" xfId="0" applyFont="1" applyFill="1" applyBorder="1" applyAlignment="1">
      <alignment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right"/>
      <protection/>
    </xf>
    <xf numFmtId="0" fontId="1" fillId="0" borderId="0" xfId="0" applyFont="1" applyFill="1" applyAlignment="1" applyProtection="1">
      <alignment horizontal="center"/>
      <protection/>
    </xf>
    <xf numFmtId="0" fontId="14" fillId="0" borderId="0" xfId="0" applyFont="1" applyFill="1" applyAlignment="1" applyProtection="1">
      <alignment/>
      <protection/>
    </xf>
    <xf numFmtId="0" fontId="1" fillId="5" borderId="21" xfId="0" applyFont="1" applyFill="1" applyBorder="1" applyAlignment="1" applyProtection="1">
      <alignment/>
      <protection/>
    </xf>
    <xf numFmtId="0" fontId="1" fillId="5" borderId="22" xfId="0" applyFont="1" applyFill="1" applyBorder="1" applyAlignment="1" applyProtection="1">
      <alignment horizontal="right"/>
      <protection/>
    </xf>
    <xf numFmtId="0" fontId="1" fillId="5" borderId="22" xfId="0" applyFont="1" applyFill="1" applyBorder="1" applyAlignment="1" applyProtection="1">
      <alignment horizontal="center"/>
      <protection/>
    </xf>
    <xf numFmtId="0" fontId="15" fillId="5" borderId="22" xfId="0" applyFont="1" applyFill="1" applyBorder="1" applyAlignment="1" applyProtection="1">
      <alignment horizontal="center"/>
      <protection/>
    </xf>
    <xf numFmtId="0" fontId="1" fillId="5" borderId="22" xfId="0" applyFont="1" applyFill="1" applyBorder="1" applyAlignment="1" applyProtection="1">
      <alignment/>
      <protection/>
    </xf>
    <xf numFmtId="15" fontId="1" fillId="5" borderId="22" xfId="0" applyNumberFormat="1" applyFont="1" applyFill="1" applyBorder="1" applyAlignment="1" applyProtection="1">
      <alignment horizontal="center"/>
      <protection/>
    </xf>
    <xf numFmtId="0" fontId="1" fillId="5" borderId="23" xfId="0" applyFont="1" applyFill="1" applyBorder="1" applyAlignment="1" applyProtection="1">
      <alignment/>
      <protection/>
    </xf>
    <xf numFmtId="0" fontId="1" fillId="5" borderId="24" xfId="0" applyFont="1" applyFill="1" applyBorder="1" applyAlignment="1" applyProtection="1">
      <alignment/>
      <protection/>
    </xf>
    <xf numFmtId="0" fontId="1" fillId="5" borderId="0" xfId="0" applyFont="1" applyFill="1" applyBorder="1" applyAlignment="1" applyProtection="1">
      <alignment horizontal="right"/>
      <protection/>
    </xf>
    <xf numFmtId="0" fontId="1" fillId="5" borderId="0" xfId="0" applyFont="1" applyFill="1" applyBorder="1" applyAlignment="1" applyProtection="1">
      <alignment horizontal="center"/>
      <protection/>
    </xf>
    <xf numFmtId="0" fontId="1" fillId="5" borderId="0" xfId="0" applyFont="1" applyFill="1" applyBorder="1" applyAlignment="1" applyProtection="1">
      <alignment/>
      <protection/>
    </xf>
    <xf numFmtId="0" fontId="1" fillId="5" borderId="25" xfId="0" applyFont="1" applyFill="1" applyBorder="1" applyAlignment="1" applyProtection="1">
      <alignment/>
      <protection/>
    </xf>
    <xf numFmtId="0" fontId="6" fillId="5" borderId="0" xfId="0" applyFont="1" applyFill="1" applyBorder="1" applyAlignment="1" applyProtection="1">
      <alignment/>
      <protection/>
    </xf>
    <xf numFmtId="0" fontId="1" fillId="2" borderId="21" xfId="0" applyFont="1" applyFill="1" applyBorder="1" applyAlignment="1" applyProtection="1">
      <alignment/>
      <protection/>
    </xf>
    <xf numFmtId="0" fontId="1" fillId="2" borderId="23" xfId="0" applyFont="1" applyFill="1" applyBorder="1" applyAlignment="1" applyProtection="1">
      <alignment/>
      <protection/>
    </xf>
    <xf numFmtId="0" fontId="1" fillId="2" borderId="24" xfId="0" applyFont="1" applyFill="1" applyBorder="1" applyAlignment="1" applyProtection="1">
      <alignment/>
      <protection/>
    </xf>
    <xf numFmtId="0" fontId="1" fillId="2" borderId="25" xfId="0" applyFont="1" applyFill="1" applyBorder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4" fillId="2" borderId="0" xfId="0" applyFont="1" applyFill="1" applyBorder="1" applyAlignment="1" applyProtection="1">
      <alignment/>
      <protection/>
    </xf>
    <xf numFmtId="0" fontId="1" fillId="2" borderId="0" xfId="0" applyFont="1" applyFill="1" applyBorder="1" applyAlignment="1" applyProtection="1">
      <alignment/>
      <protection/>
    </xf>
    <xf numFmtId="0" fontId="5" fillId="5" borderId="25" xfId="0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1" fillId="2" borderId="24" xfId="0" applyFont="1" applyFill="1" applyBorder="1" applyAlignment="1" applyProtection="1">
      <alignment horizontal="right"/>
      <protection/>
    </xf>
    <xf numFmtId="0" fontId="1" fillId="2" borderId="26" xfId="0" applyFont="1" applyFill="1" applyBorder="1" applyAlignment="1" applyProtection="1">
      <alignment/>
      <protection/>
    </xf>
    <xf numFmtId="0" fontId="1" fillId="2" borderId="4" xfId="0" applyFont="1" applyFill="1" applyBorder="1" applyAlignment="1" applyProtection="1">
      <alignment/>
      <protection/>
    </xf>
    <xf numFmtId="0" fontId="1" fillId="2" borderId="27" xfId="0" applyFont="1" applyFill="1" applyBorder="1" applyAlignment="1" applyProtection="1">
      <alignment/>
      <protection/>
    </xf>
    <xf numFmtId="0" fontId="1" fillId="5" borderId="26" xfId="0" applyFont="1" applyFill="1" applyBorder="1" applyAlignment="1" applyProtection="1">
      <alignment/>
      <protection/>
    </xf>
    <xf numFmtId="0" fontId="1" fillId="5" borderId="4" xfId="0" applyFont="1" applyFill="1" applyBorder="1" applyAlignment="1" applyProtection="1">
      <alignment/>
      <protection/>
    </xf>
    <xf numFmtId="0" fontId="5" fillId="5" borderId="4" xfId="0" applyFont="1" applyFill="1" applyBorder="1" applyAlignment="1" applyProtection="1">
      <alignment/>
      <protection/>
    </xf>
    <xf numFmtId="0" fontId="1" fillId="5" borderId="27" xfId="0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 horizontal="left"/>
      <protection/>
    </xf>
    <xf numFmtId="0" fontId="1" fillId="0" borderId="0" xfId="0" applyFont="1" applyFill="1" applyBorder="1" applyAlignment="1" applyProtection="1">
      <alignment horizontal="left"/>
      <protection/>
    </xf>
    <xf numFmtId="15" fontId="1" fillId="0" borderId="0" xfId="0" applyNumberFormat="1" applyFont="1" applyFill="1" applyBorder="1" applyAlignment="1" applyProtection="1">
      <alignment horizontal="left"/>
      <protection/>
    </xf>
    <xf numFmtId="49" fontId="1" fillId="0" borderId="0" xfId="0" applyNumberFormat="1" applyFont="1" applyFill="1" applyAlignment="1" applyProtection="1">
      <alignment horizontal="left"/>
      <protection/>
    </xf>
    <xf numFmtId="49" fontId="1" fillId="0" borderId="0" xfId="0" applyNumberFormat="1" applyFont="1" applyFill="1" applyAlignment="1" applyProtection="1">
      <alignment/>
      <protection/>
    </xf>
    <xf numFmtId="0" fontId="9" fillId="2" borderId="0" xfId="0" applyFont="1" applyFill="1" applyBorder="1" applyAlignment="1" applyProtection="1">
      <alignment/>
      <protection/>
    </xf>
    <xf numFmtId="0" fontId="2" fillId="0" borderId="28" xfId="0" applyNumberFormat="1" applyFont="1" applyBorder="1" applyAlignment="1">
      <alignment horizontal="center"/>
    </xf>
    <xf numFmtId="15" fontId="2" fillId="5" borderId="3" xfId="0" applyNumberFormat="1" applyFont="1" applyFill="1" applyBorder="1" applyAlignment="1">
      <alignment horizontal="center"/>
    </xf>
    <xf numFmtId="15" fontId="2" fillId="5" borderId="29" xfId="0" applyNumberFormat="1" applyFont="1" applyFill="1" applyBorder="1" applyAlignment="1">
      <alignment horizontal="center"/>
    </xf>
    <xf numFmtId="15" fontId="1" fillId="0" borderId="0" xfId="0" applyNumberFormat="1" applyFont="1" applyFill="1" applyAlignment="1">
      <alignment/>
    </xf>
    <xf numFmtId="15" fontId="1" fillId="0" borderId="0" xfId="0" applyNumberFormat="1" applyFont="1" applyFill="1" applyAlignment="1">
      <alignment horizontal="left"/>
    </xf>
    <xf numFmtId="15" fontId="0" fillId="0" borderId="0" xfId="0" applyNumberFormat="1" applyFill="1" applyBorder="1" applyAlignment="1">
      <alignment horizontal="center"/>
    </xf>
    <xf numFmtId="15" fontId="2" fillId="0" borderId="0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5" fontId="3" fillId="2" borderId="3" xfId="0" applyNumberFormat="1" applyFont="1" applyFill="1" applyBorder="1" applyAlignment="1">
      <alignment horizontal="center"/>
    </xf>
    <xf numFmtId="15" fontId="3" fillId="5" borderId="3" xfId="0" applyNumberFormat="1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15" fontId="3" fillId="7" borderId="3" xfId="0" applyNumberFormat="1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15" fontId="3" fillId="8" borderId="3" xfId="0" applyNumberFormat="1" applyFont="1" applyFill="1" applyBorder="1" applyAlignment="1">
      <alignment horizontal="center"/>
    </xf>
    <xf numFmtId="0" fontId="3" fillId="8" borderId="3" xfId="0" applyFont="1" applyFill="1" applyBorder="1" applyAlignment="1">
      <alignment horizontal="center"/>
    </xf>
    <xf numFmtId="15" fontId="2" fillId="2" borderId="3" xfId="0" applyNumberFormat="1" applyFont="1" applyFill="1" applyBorder="1" applyAlignment="1">
      <alignment horizontal="center"/>
    </xf>
    <xf numFmtId="15" fontId="3" fillId="3" borderId="3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15" fontId="3" fillId="3" borderId="21" xfId="0" applyNumberFormat="1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15" fontId="2" fillId="0" borderId="30" xfId="0" applyNumberFormat="1" applyFont="1" applyBorder="1" applyAlignment="1">
      <alignment horizontal="center"/>
    </xf>
    <xf numFmtId="17" fontId="2" fillId="0" borderId="30" xfId="0" applyNumberFormat="1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15" fontId="2" fillId="0" borderId="30" xfId="0" applyNumberFormat="1" applyFont="1" applyBorder="1" applyAlignment="1">
      <alignment/>
    </xf>
    <xf numFmtId="49" fontId="2" fillId="0" borderId="30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/>
    </xf>
    <xf numFmtId="15" fontId="14" fillId="0" borderId="0" xfId="0" applyNumberFormat="1" applyFont="1" applyFill="1" applyAlignment="1" applyProtection="1">
      <alignment/>
      <protection/>
    </xf>
    <xf numFmtId="15" fontId="2" fillId="0" borderId="27" xfId="0" applyNumberFormat="1" applyFont="1" applyFill="1" applyBorder="1" applyAlignment="1">
      <alignment horizontal="center"/>
    </xf>
    <xf numFmtId="15" fontId="31" fillId="2" borderId="0" xfId="0" applyNumberFormat="1" applyFont="1" applyFill="1" applyAlignment="1" applyProtection="1">
      <alignment horizontal="left"/>
      <protection/>
    </xf>
    <xf numFmtId="1" fontId="2" fillId="0" borderId="0" xfId="0" applyNumberFormat="1" applyFont="1" applyAlignment="1">
      <alignment horizontal="center"/>
    </xf>
    <xf numFmtId="0" fontId="2" fillId="0" borderId="30" xfId="0" applyNumberFormat="1" applyFont="1" applyBorder="1" applyAlignment="1">
      <alignment horizontal="center"/>
    </xf>
    <xf numFmtId="0" fontId="22" fillId="6" borderId="0" xfId="0" applyFont="1" applyFill="1" applyBorder="1" applyAlignment="1">
      <alignment/>
    </xf>
    <xf numFmtId="0" fontId="32" fillId="5" borderId="0" xfId="0" applyFont="1" applyFill="1" applyBorder="1" applyAlignment="1" applyProtection="1">
      <alignment horizontal="center" vertical="top" wrapText="1"/>
      <protection/>
    </xf>
    <xf numFmtId="0" fontId="18" fillId="6" borderId="0" xfId="0" applyFont="1" applyFill="1" applyBorder="1" applyAlignment="1">
      <alignment/>
    </xf>
    <xf numFmtId="15" fontId="18" fillId="6" borderId="0" xfId="0" applyNumberFormat="1" applyFont="1" applyFill="1" applyBorder="1" applyAlignment="1">
      <alignment/>
    </xf>
    <xf numFmtId="0" fontId="21" fillId="6" borderId="14" xfId="0" applyFont="1" applyFill="1" applyBorder="1" applyAlignment="1">
      <alignment vertical="center" wrapText="1"/>
    </xf>
    <xf numFmtId="0" fontId="22" fillId="6" borderId="14" xfId="0" applyFont="1" applyFill="1" applyBorder="1" applyAlignment="1">
      <alignment/>
    </xf>
    <xf numFmtId="0" fontId="20" fillId="6" borderId="0" xfId="0" applyFont="1" applyFill="1" applyBorder="1" applyAlignment="1">
      <alignment vertical="top" wrapText="1"/>
    </xf>
    <xf numFmtId="0" fontId="22" fillId="6" borderId="0" xfId="0" applyFont="1" applyFill="1" applyBorder="1" applyAlignment="1">
      <alignment vertical="top" wrapText="1"/>
    </xf>
    <xf numFmtId="0" fontId="9" fillId="2" borderId="0" xfId="0" applyFont="1" applyFill="1" applyBorder="1" applyAlignment="1" applyProtection="1">
      <alignment/>
      <protection/>
    </xf>
    <xf numFmtId="15" fontId="9" fillId="2" borderId="0" xfId="0" applyNumberFormat="1" applyFont="1" applyFill="1" applyBorder="1" applyAlignment="1" applyProtection="1">
      <alignment/>
      <protection/>
    </xf>
    <xf numFmtId="0" fontId="7" fillId="2" borderId="22" xfId="0" applyFont="1" applyFill="1" applyBorder="1" applyAlignment="1" applyProtection="1">
      <alignment vertical="center" wrapText="1"/>
      <protection/>
    </xf>
    <xf numFmtId="0" fontId="8" fillId="2" borderId="22" xfId="0" applyFont="1" applyFill="1" applyBorder="1" applyAlignment="1" applyProtection="1">
      <alignment/>
      <protection/>
    </xf>
    <xf numFmtId="0" fontId="8" fillId="2" borderId="0" xfId="0" applyFont="1" applyFill="1" applyBorder="1" applyAlignment="1" applyProtection="1">
      <alignment/>
      <protection/>
    </xf>
    <xf numFmtId="0" fontId="6" fillId="2" borderId="0" xfId="0" applyFont="1" applyFill="1" applyBorder="1" applyAlignment="1" applyProtection="1">
      <alignment vertical="top" wrapText="1"/>
      <protection/>
    </xf>
    <xf numFmtId="0" fontId="0" fillId="0" borderId="0" xfId="0" applyBorder="1" applyAlignment="1" applyProtection="1">
      <alignment vertical="top" wrapText="1"/>
      <protection/>
    </xf>
    <xf numFmtId="0" fontId="3" fillId="2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 wrapText="1"/>
    </xf>
    <xf numFmtId="0" fontId="2" fillId="5" borderId="31" xfId="0" applyFont="1" applyFill="1" applyBorder="1" applyAlignment="1">
      <alignment horizontal="center" wrapText="1"/>
    </xf>
    <xf numFmtId="0" fontId="3" fillId="4" borderId="3" xfId="0" applyFont="1" applyFill="1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3" fillId="8" borderId="3" xfId="0" applyFont="1" applyFill="1" applyBorder="1" applyAlignment="1">
      <alignment horizontal="center" wrapText="1"/>
    </xf>
    <xf numFmtId="0" fontId="2" fillId="8" borderId="31" xfId="0" applyFont="1" applyFill="1" applyBorder="1" applyAlignment="1">
      <alignment horizontal="center" wrapText="1"/>
    </xf>
    <xf numFmtId="0" fontId="3" fillId="8" borderId="1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 wrapText="1"/>
    </xf>
    <xf numFmtId="0" fontId="2" fillId="7" borderId="31" xfId="0" applyFont="1" applyFill="1" applyBorder="1" applyAlignment="1">
      <alignment horizontal="center" wrapText="1"/>
    </xf>
    <xf numFmtId="15" fontId="3" fillId="7" borderId="3" xfId="0" applyNumberFormat="1" applyFont="1" applyFill="1" applyBorder="1" applyAlignment="1">
      <alignment horizontal="center" wrapText="1"/>
    </xf>
    <xf numFmtId="15" fontId="0" fillId="0" borderId="31" xfId="0" applyNumberFormat="1" applyBorder="1" applyAlignment="1">
      <alignment horizontal="center" wrapText="1"/>
    </xf>
    <xf numFmtId="15" fontId="3" fillId="8" borderId="3" xfId="0" applyNumberFormat="1" applyFont="1" applyFill="1" applyBorder="1" applyAlignment="1">
      <alignment horizontal="center" wrapText="1"/>
    </xf>
    <xf numFmtId="15" fontId="0" fillId="0" borderId="32" xfId="0" applyNumberFormat="1" applyBorder="1" applyAlignment="1">
      <alignment horizontal="center" wrapText="1"/>
    </xf>
    <xf numFmtId="15" fontId="2" fillId="2" borderId="1" xfId="0" applyNumberFormat="1" applyFont="1" applyFill="1" applyBorder="1" applyAlignment="1">
      <alignment horizontal="center"/>
    </xf>
    <xf numFmtId="15" fontId="0" fillId="2" borderId="1" xfId="0" applyNumberFormat="1" applyFill="1" applyBorder="1" applyAlignment="1">
      <alignment horizontal="center"/>
    </xf>
    <xf numFmtId="0" fontId="2" fillId="0" borderId="31" xfId="0" applyFont="1" applyBorder="1" applyAlignment="1">
      <alignment horizontal="center" wrapText="1"/>
    </xf>
    <xf numFmtId="0" fontId="2" fillId="2" borderId="31" xfId="0" applyFont="1" applyFill="1" applyBorder="1" applyAlignment="1">
      <alignment horizontal="center" wrapText="1"/>
    </xf>
    <xf numFmtId="0" fontId="3" fillId="7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0" fillId="0" borderId="3" xfId="0" applyBorder="1" applyAlignment="1">
      <alignment wrapText="1"/>
    </xf>
    <xf numFmtId="0" fontId="3" fillId="3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0" fillId="0" borderId="29" xfId="0" applyBorder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Reminder!E4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Front!E4" /><Relationship Id="rId2" Type="http://schemas.openxmlformats.org/officeDocument/2006/relationships/hyperlink" Target="#Front!E4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Front!E4" /><Relationship Id="rId2" Type="http://schemas.openxmlformats.org/officeDocument/2006/relationships/hyperlink" Target="#Front!E4" /><Relationship Id="rId3" Type="http://schemas.openxmlformats.org/officeDocument/2006/relationships/hyperlink" Target="#Front!E4" /><Relationship Id="rId4" Type="http://schemas.openxmlformats.org/officeDocument/2006/relationships/hyperlink" Target="#Front!E4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Disclaimer!E4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10</xdr:row>
      <xdr:rowOff>190500</xdr:rowOff>
    </xdr:from>
    <xdr:to>
      <xdr:col>4</xdr:col>
      <xdr:colOff>352425</xdr:colOff>
      <xdr:row>13</xdr:row>
      <xdr:rowOff>114300</xdr:rowOff>
    </xdr:to>
    <xdr:sp>
      <xdr:nvSpPr>
        <xdr:cNvPr id="1" name="TextBox 1">
          <a:hlinkClick r:id="rId1"/>
        </xdr:cNvPr>
        <xdr:cNvSpPr txBox="1">
          <a:spLocks noChangeArrowheads="1"/>
        </xdr:cNvSpPr>
      </xdr:nvSpPr>
      <xdr:spPr>
        <a:xfrm>
          <a:off x="1066800" y="2695575"/>
          <a:ext cx="1362075" cy="6381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/>
            <a:t>OK</a:t>
          </a:r>
        </a:p>
      </xdr:txBody>
    </xdr:sp>
    <xdr:clientData fLocksWithSheet="0"/>
  </xdr:twoCellAnchor>
  <xdr:twoCellAnchor>
    <xdr:from>
      <xdr:col>2</xdr:col>
      <xdr:colOff>28575</xdr:colOff>
      <xdr:row>2</xdr:row>
      <xdr:rowOff>104775</xdr:rowOff>
    </xdr:from>
    <xdr:to>
      <xdr:col>7</xdr:col>
      <xdr:colOff>600075</xdr:colOff>
      <xdr:row>2</xdr:row>
      <xdr:rowOff>104775</xdr:rowOff>
    </xdr:to>
    <xdr:sp>
      <xdr:nvSpPr>
        <xdr:cNvPr id="2" name="Line 2"/>
        <xdr:cNvSpPr>
          <a:spLocks/>
        </xdr:cNvSpPr>
      </xdr:nvSpPr>
      <xdr:spPr>
        <a:xfrm>
          <a:off x="885825" y="857250"/>
          <a:ext cx="434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</xdr:row>
      <xdr:rowOff>114300</xdr:rowOff>
    </xdr:from>
    <xdr:to>
      <xdr:col>7</xdr:col>
      <xdr:colOff>600075</xdr:colOff>
      <xdr:row>5</xdr:row>
      <xdr:rowOff>114300</xdr:rowOff>
    </xdr:to>
    <xdr:sp>
      <xdr:nvSpPr>
        <xdr:cNvPr id="3" name="Line 3"/>
        <xdr:cNvSpPr>
          <a:spLocks/>
        </xdr:cNvSpPr>
      </xdr:nvSpPr>
      <xdr:spPr>
        <a:xfrm>
          <a:off x="885825" y="1619250"/>
          <a:ext cx="434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1362075</xdr:colOff>
      <xdr:row>1</xdr:row>
      <xdr:rowOff>314325</xdr:rowOff>
    </xdr:from>
    <xdr:to>
      <xdr:col>6</xdr:col>
      <xdr:colOff>180975</xdr:colOff>
      <xdr:row>7</xdr:row>
      <xdr:rowOff>9525</xdr:rowOff>
    </xdr:to>
    <xdr:sp>
      <xdr:nvSpPr>
        <xdr:cNvPr id="1" name="Oval 11"/>
        <xdr:cNvSpPr>
          <a:spLocks/>
        </xdr:cNvSpPr>
      </xdr:nvSpPr>
      <xdr:spPr>
        <a:xfrm>
          <a:off x="1952625" y="504825"/>
          <a:ext cx="2133600" cy="895350"/>
        </a:xfrm>
        <a:prstGeom prst="ellips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676275</xdr:colOff>
      <xdr:row>7</xdr:row>
      <xdr:rowOff>28575</xdr:rowOff>
    </xdr:from>
    <xdr:to>
      <xdr:col>10</xdr:col>
      <xdr:colOff>219075</xdr:colOff>
      <xdr:row>15</xdr:row>
      <xdr:rowOff>66675</xdr:rowOff>
    </xdr:to>
    <xdr:sp>
      <xdr:nvSpPr>
        <xdr:cNvPr id="2" name="Rectangle 5"/>
        <xdr:cNvSpPr>
          <a:spLocks/>
        </xdr:cNvSpPr>
      </xdr:nvSpPr>
      <xdr:spPr>
        <a:xfrm>
          <a:off x="1266825" y="1419225"/>
          <a:ext cx="5143500" cy="1257300"/>
        </a:xfrm>
        <a:prstGeom prst="rect">
          <a:avLst/>
        </a:prstGeom>
        <a:solidFill>
          <a:srgbClr val="FFFFCC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91440" rIns="91440" bIns="91440"/>
        <a:p>
          <a:pPr algn="ctr">
            <a:defRPr/>
          </a:pPr>
          <a:r>
            <a:rPr lang="en-US" cap="none" sz="1600" b="0" i="0" u="none" baseline="0">
              <a:solidFill>
                <a:srgbClr val="0000FF"/>
              </a:solidFill>
            </a:rPr>
            <a:t>Type your information into these three cells.  Date format is </a:t>
          </a:r>
          <a:r>
            <a:rPr lang="en-US" cap="none" sz="1600" b="0" i="0" u="none" baseline="0">
              <a:solidFill>
                <a:srgbClr val="FF0000"/>
              </a:solidFill>
            </a:rPr>
            <a:t>dd-mmm-yy</a:t>
          </a:r>
          <a:r>
            <a:rPr lang="en-US" cap="none" sz="1600" b="0" i="0" u="none" baseline="0">
              <a:solidFill>
                <a:srgbClr val="0000FF"/>
              </a:solidFill>
            </a:rPr>
            <a:t>.  </a:t>
          </a:r>
          <a:r>
            <a:rPr lang="en-US" cap="none" sz="1600" b="0" i="1" u="none" baseline="0"/>
            <a:t>Remember to hit &lt;</a:t>
          </a:r>
          <a:r>
            <a:rPr lang="en-US" cap="none" sz="1600" b="1" i="1" u="none" baseline="0">
              <a:solidFill>
                <a:srgbClr val="339966"/>
              </a:solidFill>
            </a:rPr>
            <a:t>Enter</a:t>
          </a:r>
          <a:r>
            <a:rPr lang="en-US" cap="none" sz="1600" b="0" i="1" u="none" baseline="0"/>
            <a:t>&gt; after each entry</a:t>
          </a:r>
          <a:r>
            <a:rPr lang="en-US" cap="none" sz="1600" b="0" i="1" u="none" baseline="0">
              <a:solidFill>
                <a:srgbClr val="0000FF"/>
              </a:solidFill>
            </a:rPr>
            <a:t>.</a:t>
          </a:r>
        </a:p>
      </xdr:txBody>
    </xdr:sp>
    <xdr:clientData/>
  </xdr:twoCellAnchor>
  <xdr:twoCellAnchor>
    <xdr:from>
      <xdr:col>4</xdr:col>
      <xdr:colOff>1066800</xdr:colOff>
      <xdr:row>11</xdr:row>
      <xdr:rowOff>66675</xdr:rowOff>
    </xdr:from>
    <xdr:to>
      <xdr:col>6</xdr:col>
      <xdr:colOff>504825</xdr:colOff>
      <xdr:row>14</xdr:row>
      <xdr:rowOff>28575</xdr:rowOff>
    </xdr:to>
    <xdr:sp>
      <xdr:nvSpPr>
        <xdr:cNvPr id="3" name="AutoShape 7">
          <a:hlinkClick r:id="rId1"/>
        </xdr:cNvPr>
        <xdr:cNvSpPr>
          <a:spLocks/>
        </xdr:cNvSpPr>
      </xdr:nvSpPr>
      <xdr:spPr>
        <a:xfrm>
          <a:off x="3267075" y="2143125"/>
          <a:ext cx="1143000" cy="419100"/>
        </a:xfrm>
        <a:prstGeom prst="bevel">
          <a:avLst>
            <a:gd name="adj" fmla="val -40907"/>
          </a:avLst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OK</a:t>
          </a:r>
        </a:p>
      </xdr:txBody>
    </xdr:sp>
    <xdr:clientData fLocksWithSheet="0"/>
  </xdr:twoCellAnchor>
  <xdr:twoCellAnchor>
    <xdr:from>
      <xdr:col>0</xdr:col>
      <xdr:colOff>0</xdr:colOff>
      <xdr:row>0</xdr:row>
      <xdr:rowOff>19050</xdr:rowOff>
    </xdr:from>
    <xdr:to>
      <xdr:col>26</xdr:col>
      <xdr:colOff>523875</xdr:colOff>
      <xdr:row>40</xdr:row>
      <xdr:rowOff>85725</xdr:rowOff>
    </xdr:to>
    <xdr:sp>
      <xdr:nvSpPr>
        <xdr:cNvPr id="4" name="Rectangle 12">
          <a:hlinkClick r:id="rId2"/>
        </xdr:cNvPr>
        <xdr:cNvSpPr>
          <a:spLocks/>
        </xdr:cNvSpPr>
      </xdr:nvSpPr>
      <xdr:spPr>
        <a:xfrm>
          <a:off x="0" y="19050"/>
          <a:ext cx="16468725" cy="7029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0</xdr:rowOff>
    </xdr:from>
    <xdr:to>
      <xdr:col>19</xdr:col>
      <xdr:colOff>314325</xdr:colOff>
      <xdr:row>43</xdr:row>
      <xdr:rowOff>76200</xdr:rowOff>
    </xdr:to>
    <xdr:sp>
      <xdr:nvSpPr>
        <xdr:cNvPr id="1" name="Rectangle 9">
          <a:hlinkClick r:id="rId1"/>
        </xdr:cNvPr>
        <xdr:cNvSpPr>
          <a:spLocks/>
        </xdr:cNvSpPr>
      </xdr:nvSpPr>
      <xdr:spPr>
        <a:xfrm>
          <a:off x="9525" y="1200150"/>
          <a:ext cx="11982450" cy="6334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1600200</xdr:colOff>
      <xdr:row>7</xdr:row>
      <xdr:rowOff>114300</xdr:rowOff>
    </xdr:to>
    <xdr:sp>
      <xdr:nvSpPr>
        <xdr:cNvPr id="2" name="Rectangle 10">
          <a:hlinkClick r:id="rId2"/>
        </xdr:cNvPr>
        <xdr:cNvSpPr>
          <a:spLocks/>
        </xdr:cNvSpPr>
      </xdr:nvSpPr>
      <xdr:spPr>
        <a:xfrm>
          <a:off x="0" y="0"/>
          <a:ext cx="219075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20</xdr:col>
      <xdr:colOff>514350</xdr:colOff>
      <xdr:row>7</xdr:row>
      <xdr:rowOff>114300</xdr:rowOff>
    </xdr:to>
    <xdr:sp>
      <xdr:nvSpPr>
        <xdr:cNvPr id="3" name="Rectangle 11">
          <a:hlinkClick r:id="rId3"/>
        </xdr:cNvPr>
        <xdr:cNvSpPr>
          <a:spLocks/>
        </xdr:cNvSpPr>
      </xdr:nvSpPr>
      <xdr:spPr>
        <a:xfrm>
          <a:off x="3762375" y="0"/>
          <a:ext cx="9039225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1304925</xdr:colOff>
      <xdr:row>0</xdr:row>
      <xdr:rowOff>0</xdr:rowOff>
    </xdr:from>
    <xdr:to>
      <xdr:col>6</xdr:col>
      <xdr:colOff>180975</xdr:colOff>
      <xdr:row>3</xdr:row>
      <xdr:rowOff>0</xdr:rowOff>
    </xdr:to>
    <xdr:sp>
      <xdr:nvSpPr>
        <xdr:cNvPr id="4" name="Rectangle 12">
          <a:hlinkClick r:id="rId4"/>
        </xdr:cNvPr>
        <xdr:cNvSpPr>
          <a:spLocks/>
        </xdr:cNvSpPr>
      </xdr:nvSpPr>
      <xdr:spPr>
        <a:xfrm>
          <a:off x="1895475" y="0"/>
          <a:ext cx="219075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65</xdr:col>
      <xdr:colOff>533400</xdr:colOff>
      <xdr:row>54</xdr:row>
      <xdr:rowOff>114300</xdr:rowOff>
    </xdr:to>
    <xdr:sp>
      <xdr:nvSpPr>
        <xdr:cNvPr id="1" name="Rectangle 2">
          <a:hlinkClick r:id="rId1"/>
        </xdr:cNvPr>
        <xdr:cNvSpPr>
          <a:spLocks/>
        </xdr:cNvSpPr>
      </xdr:nvSpPr>
      <xdr:spPr>
        <a:xfrm>
          <a:off x="0" y="0"/>
          <a:ext cx="53054250" cy="10563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showGridLines="0" showRowColHeaders="0" workbookViewId="0" topLeftCell="A1">
      <selection activeCell="M48" sqref="M48"/>
    </sheetView>
  </sheetViews>
  <sheetFormatPr defaultColWidth="9.140625" defaultRowHeight="12.75"/>
  <cols>
    <col min="1" max="1" width="3.7109375" style="38" customWidth="1"/>
    <col min="2" max="5" width="9.140625" style="38" customWidth="1"/>
    <col min="6" max="7" width="14.57421875" style="38" customWidth="1"/>
    <col min="8" max="9" width="9.140625" style="38" customWidth="1"/>
    <col min="10" max="10" width="3.140625" style="38" customWidth="1"/>
    <col min="11" max="16384" width="9.140625" style="38" customWidth="1"/>
  </cols>
  <sheetData>
    <row r="1" spans="1:11" ht="13.5" thickBot="1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45.75" thickTop="1">
      <c r="A2" s="37"/>
      <c r="B2" s="39"/>
      <c r="C2" s="40" t="s">
        <v>15</v>
      </c>
      <c r="D2" s="42"/>
      <c r="E2" s="42"/>
      <c r="F2" s="42"/>
      <c r="G2" s="42"/>
      <c r="H2" s="43" t="s">
        <v>163</v>
      </c>
      <c r="I2" s="42"/>
      <c r="J2" s="44"/>
      <c r="K2" s="37"/>
    </row>
    <row r="3" spans="1:11" ht="12.75">
      <c r="A3" s="37"/>
      <c r="B3" s="45"/>
      <c r="C3" s="46"/>
      <c r="D3" s="46"/>
      <c r="E3" s="46"/>
      <c r="F3" s="46"/>
      <c r="G3" s="46"/>
      <c r="H3" s="46"/>
      <c r="I3" s="46"/>
      <c r="J3" s="47"/>
      <c r="K3" s="37"/>
    </row>
    <row r="4" spans="1:11" ht="24.75" customHeight="1">
      <c r="A4" s="37"/>
      <c r="B4" s="45"/>
      <c r="C4" s="156" t="s">
        <v>164</v>
      </c>
      <c r="D4" s="156"/>
      <c r="E4" s="156"/>
      <c r="F4" s="156"/>
      <c r="G4" s="156"/>
      <c r="H4" s="156"/>
      <c r="I4" s="48"/>
      <c r="J4" s="49"/>
      <c r="K4" s="37"/>
    </row>
    <row r="5" spans="1:11" ht="21.75" customHeight="1">
      <c r="A5" s="37"/>
      <c r="B5" s="45"/>
      <c r="C5" s="156"/>
      <c r="D5" s="156"/>
      <c r="E5" s="156"/>
      <c r="F5" s="156"/>
      <c r="G5" s="156"/>
      <c r="H5" s="156"/>
      <c r="I5" s="48"/>
      <c r="J5" s="49"/>
      <c r="K5" s="37"/>
    </row>
    <row r="6" spans="1:11" ht="12.75">
      <c r="A6" s="37"/>
      <c r="B6" s="45"/>
      <c r="C6" s="48"/>
      <c r="D6" s="48"/>
      <c r="E6" s="48"/>
      <c r="F6" s="48"/>
      <c r="G6" s="48"/>
      <c r="H6" s="48"/>
      <c r="I6" s="48"/>
      <c r="J6" s="49"/>
      <c r="K6" s="37"/>
    </row>
    <row r="7" spans="1:11" ht="18.75">
      <c r="A7" s="37"/>
      <c r="B7" s="45"/>
      <c r="C7" s="26" t="s">
        <v>140</v>
      </c>
      <c r="D7" s="46"/>
      <c r="E7" s="46"/>
      <c r="F7" s="46"/>
      <c r="G7" s="46"/>
      <c r="H7" s="46"/>
      <c r="I7" s="46"/>
      <c r="J7" s="47"/>
      <c r="K7" s="37"/>
    </row>
    <row r="8" spans="1:11" ht="15.75">
      <c r="A8" s="37"/>
      <c r="B8" s="45"/>
      <c r="C8" s="27" t="s">
        <v>141</v>
      </c>
      <c r="D8" s="46"/>
      <c r="E8" s="46"/>
      <c r="F8" s="46"/>
      <c r="G8" s="46"/>
      <c r="H8" s="46"/>
      <c r="I8" s="46"/>
      <c r="J8" s="47"/>
      <c r="K8" s="37"/>
    </row>
    <row r="9" spans="1:11" ht="15.75">
      <c r="A9" s="37"/>
      <c r="B9" s="45"/>
      <c r="C9" s="27" t="s">
        <v>142</v>
      </c>
      <c r="D9" s="46"/>
      <c r="E9" s="46"/>
      <c r="F9" s="46"/>
      <c r="G9" s="46"/>
      <c r="H9" s="46"/>
      <c r="I9" s="46"/>
      <c r="J9" s="47"/>
      <c r="K9" s="37"/>
    </row>
    <row r="10" spans="1:11" ht="15.75">
      <c r="A10" s="37"/>
      <c r="B10" s="45"/>
      <c r="C10" s="27" t="s">
        <v>148</v>
      </c>
      <c r="D10" s="46"/>
      <c r="E10" s="46"/>
      <c r="F10" s="46"/>
      <c r="G10" s="46"/>
      <c r="H10" s="46"/>
      <c r="I10" s="46"/>
      <c r="J10" s="47"/>
      <c r="K10" s="37"/>
    </row>
    <row r="11" spans="1:11" ht="24.75" customHeight="1">
      <c r="A11" s="37"/>
      <c r="B11" s="45"/>
      <c r="C11" s="50"/>
      <c r="D11" s="46"/>
      <c r="E11" s="46"/>
      <c r="F11" s="50"/>
      <c r="G11" s="28" t="s">
        <v>143</v>
      </c>
      <c r="H11" s="51"/>
      <c r="I11" s="46"/>
      <c r="J11" s="47"/>
      <c r="K11" s="37"/>
    </row>
    <row r="12" spans="1:11" ht="15.75">
      <c r="A12" s="37"/>
      <c r="B12" s="45"/>
      <c r="C12" s="46"/>
      <c r="D12" s="46"/>
      <c r="E12" s="46"/>
      <c r="F12" s="50"/>
      <c r="G12" s="27" t="s">
        <v>144</v>
      </c>
      <c r="H12" s="46"/>
      <c r="I12" s="46"/>
      <c r="J12" s="47"/>
      <c r="K12" s="37"/>
    </row>
    <row r="13" spans="1:11" ht="15.75">
      <c r="A13" s="37"/>
      <c r="B13" s="45"/>
      <c r="C13" s="46"/>
      <c r="D13" s="46"/>
      <c r="E13" s="46"/>
      <c r="F13" s="50"/>
      <c r="G13" s="27" t="s">
        <v>145</v>
      </c>
      <c r="H13" s="46"/>
      <c r="I13" s="46"/>
      <c r="J13" s="47"/>
      <c r="K13" s="37"/>
    </row>
    <row r="14" spans="1:11" ht="15.75">
      <c r="A14" s="37"/>
      <c r="B14" s="45"/>
      <c r="C14" s="46"/>
      <c r="D14" s="46"/>
      <c r="E14" s="46"/>
      <c r="F14" s="50"/>
      <c r="G14" s="27" t="s">
        <v>146</v>
      </c>
      <c r="H14" s="46"/>
      <c r="I14" s="46"/>
      <c r="J14" s="47"/>
      <c r="K14" s="37"/>
    </row>
    <row r="15" spans="1:11" ht="15.75">
      <c r="A15" s="37"/>
      <c r="B15" s="45"/>
      <c r="C15" s="46"/>
      <c r="D15" s="46"/>
      <c r="E15" s="46"/>
      <c r="F15" s="50"/>
      <c r="G15" s="27" t="s">
        <v>147</v>
      </c>
      <c r="H15" s="46"/>
      <c r="I15" s="46"/>
      <c r="J15" s="47"/>
      <c r="K15" s="37"/>
    </row>
    <row r="16" spans="1:11" ht="13.5" thickBot="1">
      <c r="A16" s="37"/>
      <c r="B16" s="52"/>
      <c r="C16" s="53"/>
      <c r="D16" s="53"/>
      <c r="E16" s="53"/>
      <c r="F16" s="53"/>
      <c r="G16" s="53"/>
      <c r="H16" s="53"/>
      <c r="I16" s="53"/>
      <c r="J16" s="54"/>
      <c r="K16" s="37"/>
    </row>
    <row r="17" spans="1:11" ht="13.5" thickTop="1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</row>
    <row r="18" spans="1:11" ht="12.75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</row>
  </sheetData>
  <sheetProtection password="DC2D" sheet="1" objects="1" scenarios="1"/>
  <mergeCells count="1">
    <mergeCell ref="C4:H5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1"/>
  <sheetViews>
    <sheetView showGridLines="0" showRowColHeaders="0" workbookViewId="0" topLeftCell="A1">
      <selection activeCell="E4" sqref="E4"/>
    </sheetView>
  </sheetViews>
  <sheetFormatPr defaultColWidth="9.140625" defaultRowHeight="12.75"/>
  <cols>
    <col min="1" max="1" width="3.421875" style="7" customWidth="1"/>
    <col min="2" max="2" width="3.140625" style="7" customWidth="1"/>
    <col min="3" max="3" width="2.28125" style="8" customWidth="1"/>
    <col min="4" max="4" width="24.140625" style="9" customWidth="1"/>
    <col min="5" max="5" width="23.421875" style="7" customWidth="1"/>
    <col min="6" max="6" width="2.140625" style="7" customWidth="1"/>
    <col min="7" max="7" width="25.57421875" style="7" customWidth="1"/>
    <col min="8" max="8" width="3.421875" style="7" customWidth="1"/>
    <col min="9" max="9" width="3.28125" style="7" customWidth="1"/>
    <col min="10" max="10" width="2.00390625" style="7" bestFit="1" customWidth="1"/>
    <col min="11" max="17" width="9.140625" style="29" customWidth="1"/>
    <col min="18" max="16384" width="9.140625" style="7" customWidth="1"/>
  </cols>
  <sheetData>
    <row r="1" ht="15">
      <c r="G1" s="10"/>
    </row>
    <row r="2" spans="2:9" ht="30">
      <c r="B2" s="65"/>
      <c r="C2" s="66"/>
      <c r="D2" s="67"/>
      <c r="E2" s="68" t="s">
        <v>15</v>
      </c>
      <c r="F2" s="69"/>
      <c r="G2" s="70"/>
      <c r="H2" s="69"/>
      <c r="I2" s="71"/>
    </row>
    <row r="3" spans="2:9" ht="9" customHeight="1">
      <c r="B3" s="72"/>
      <c r="C3" s="73"/>
      <c r="D3" s="74"/>
      <c r="E3" s="75"/>
      <c r="F3" s="75"/>
      <c r="G3" s="75"/>
      <c r="H3" s="75"/>
      <c r="I3" s="76"/>
    </row>
    <row r="4" spans="2:12" ht="15">
      <c r="B4" s="72"/>
      <c r="C4" s="75"/>
      <c r="D4" s="73" t="s">
        <v>4</v>
      </c>
      <c r="E4" s="55" t="s">
        <v>98</v>
      </c>
      <c r="F4" s="75"/>
      <c r="G4" s="77" t="s">
        <v>97</v>
      </c>
      <c r="H4" s="75"/>
      <c r="I4" s="76"/>
      <c r="L4" s="29">
        <f>IF(E4="SSgt",2,IF(E4="SrA",3,IF(E4="TSgt",1,IF(E4="MSgt",4,IF(E4="SMSgt",5,6)))))</f>
        <v>5</v>
      </c>
    </row>
    <row r="5" spans="2:9" ht="15">
      <c r="B5" s="72"/>
      <c r="C5" s="75"/>
      <c r="D5" s="73" t="s">
        <v>6</v>
      </c>
      <c r="E5" s="56">
        <v>37622</v>
      </c>
      <c r="F5" s="75"/>
      <c r="G5" s="77" t="s">
        <v>16</v>
      </c>
      <c r="H5" s="75"/>
      <c r="I5" s="76"/>
    </row>
    <row r="6" spans="2:9" ht="15">
      <c r="B6" s="72"/>
      <c r="C6" s="75"/>
      <c r="D6" s="73" t="s">
        <v>5</v>
      </c>
      <c r="E6" s="56">
        <v>30846</v>
      </c>
      <c r="F6" s="75"/>
      <c r="G6" s="77" t="s">
        <v>16</v>
      </c>
      <c r="H6" s="75"/>
      <c r="I6" s="76"/>
    </row>
    <row r="7" spans="2:9" ht="10.5" customHeight="1">
      <c r="B7" s="72"/>
      <c r="C7" s="75"/>
      <c r="D7" s="73"/>
      <c r="E7" s="73"/>
      <c r="F7" s="75"/>
      <c r="G7" s="75"/>
      <c r="H7" s="75"/>
      <c r="I7" s="76"/>
    </row>
    <row r="8" spans="2:9" ht="19.5" customHeight="1">
      <c r="B8" s="72"/>
      <c r="C8" s="65"/>
      <c r="D8" s="159" t="s">
        <v>150</v>
      </c>
      <c r="E8" s="160"/>
      <c r="F8" s="160"/>
      <c r="G8" s="160"/>
      <c r="H8" s="71"/>
      <c r="I8" s="76"/>
    </row>
    <row r="9" spans="2:13" ht="19.5" customHeight="1">
      <c r="B9" s="72"/>
      <c r="C9" s="72"/>
      <c r="D9" s="155"/>
      <c r="E9" s="155"/>
      <c r="F9" s="155"/>
      <c r="G9" s="155"/>
      <c r="H9" s="76"/>
      <c r="I9" s="76"/>
      <c r="K9" s="29">
        <v>1</v>
      </c>
      <c r="L9" s="29" t="s">
        <v>1</v>
      </c>
      <c r="M9" s="29">
        <f>IF(E4="SSgt",2,IF(E4="SrA",3,IF(E4="TSgt",1,IF(E4="MSgt",4,IF(E4="SMSgt",5,6)))))</f>
        <v>5</v>
      </c>
    </row>
    <row r="10" spans="2:12" ht="4.5" customHeight="1" hidden="1">
      <c r="B10" s="72"/>
      <c r="C10" s="72"/>
      <c r="D10" s="78"/>
      <c r="E10" s="78"/>
      <c r="F10" s="78"/>
      <c r="G10" s="78"/>
      <c r="H10" s="76"/>
      <c r="I10" s="76"/>
      <c r="K10" s="29">
        <v>2</v>
      </c>
      <c r="L10" s="29" t="s">
        <v>2</v>
      </c>
    </row>
    <row r="11" spans="2:9" ht="15">
      <c r="B11" s="72"/>
      <c r="C11" s="72"/>
      <c r="D11" s="161" t="s">
        <v>151</v>
      </c>
      <c r="E11" s="162"/>
      <c r="F11" s="162"/>
      <c r="G11" s="162"/>
      <c r="H11" s="76"/>
      <c r="I11" s="76"/>
    </row>
    <row r="12" spans="2:9" ht="15">
      <c r="B12" s="72"/>
      <c r="C12" s="72"/>
      <c r="D12" s="162"/>
      <c r="E12" s="162"/>
      <c r="F12" s="162"/>
      <c r="G12" s="162"/>
      <c r="H12" s="76"/>
      <c r="I12" s="76"/>
    </row>
    <row r="13" spans="2:9" ht="6" customHeight="1">
      <c r="B13" s="72"/>
      <c r="C13" s="72"/>
      <c r="D13" s="79"/>
      <c r="E13" s="79"/>
      <c r="F13" s="79"/>
      <c r="G13" s="79"/>
      <c r="H13" s="76"/>
      <c r="I13" s="76"/>
    </row>
    <row r="14" spans="2:12" ht="15">
      <c r="B14" s="72"/>
      <c r="C14" s="72"/>
      <c r="D14" s="157" t="s">
        <v>152</v>
      </c>
      <c r="E14" s="157"/>
      <c r="F14" s="157"/>
      <c r="G14" s="157"/>
      <c r="H14" s="76"/>
      <c r="I14" s="76"/>
      <c r="K14" s="29">
        <v>3</v>
      </c>
      <c r="L14" s="29" t="s">
        <v>3</v>
      </c>
    </row>
    <row r="15" spans="2:9" ht="6" customHeight="1">
      <c r="B15" s="72"/>
      <c r="C15" s="72"/>
      <c r="D15" s="75"/>
      <c r="E15" s="75"/>
      <c r="F15" s="75"/>
      <c r="G15" s="75"/>
      <c r="H15" s="76"/>
      <c r="I15" s="76"/>
    </row>
    <row r="16" spans="2:10" ht="15">
      <c r="B16" s="72"/>
      <c r="C16" s="72"/>
      <c r="D16" s="158" t="s">
        <v>153</v>
      </c>
      <c r="E16" s="158"/>
      <c r="F16" s="158"/>
      <c r="G16" s="158"/>
      <c r="H16" s="76"/>
      <c r="I16" s="76"/>
      <c r="J16" s="11"/>
    </row>
    <row r="17" spans="2:10" ht="6" customHeight="1">
      <c r="B17" s="72"/>
      <c r="C17" s="80"/>
      <c r="D17" s="75"/>
      <c r="E17" s="75"/>
      <c r="F17" s="75"/>
      <c r="G17" s="75"/>
      <c r="H17" s="76"/>
      <c r="I17" s="76"/>
      <c r="J17" s="11"/>
    </row>
    <row r="18" spans="2:10" ht="15">
      <c r="B18" s="72"/>
      <c r="C18" s="72"/>
      <c r="D18" s="157" t="s">
        <v>154</v>
      </c>
      <c r="E18" s="157"/>
      <c r="F18" s="157"/>
      <c r="G18" s="157"/>
      <c r="H18" s="76"/>
      <c r="I18" s="76"/>
      <c r="J18" s="11"/>
    </row>
    <row r="19" spans="2:10" ht="15">
      <c r="B19" s="72"/>
      <c r="C19" s="81"/>
      <c r="D19" s="82"/>
      <c r="E19" s="82"/>
      <c r="F19" s="82"/>
      <c r="G19" s="82"/>
      <c r="H19" s="83"/>
      <c r="I19" s="76"/>
      <c r="J19" s="11"/>
    </row>
    <row r="20" spans="2:10" ht="15">
      <c r="B20" s="81"/>
      <c r="C20" s="82"/>
      <c r="D20" s="82"/>
      <c r="E20" s="82"/>
      <c r="F20" s="82"/>
      <c r="G20" s="82"/>
      <c r="H20" s="82"/>
      <c r="I20" s="83"/>
      <c r="J20" s="11"/>
    </row>
    <row r="21" spans="3:6" ht="12" customHeight="1">
      <c r="C21" s="7"/>
      <c r="D21" s="7"/>
      <c r="E21" s="11"/>
      <c r="F21" s="11"/>
    </row>
    <row r="22" spans="1:10" ht="15">
      <c r="A22" s="29"/>
      <c r="B22" s="29"/>
      <c r="C22" s="29"/>
      <c r="D22" s="30"/>
      <c r="E22" s="29"/>
      <c r="F22" s="29"/>
      <c r="G22" s="29"/>
      <c r="H22" s="29"/>
      <c r="I22" s="29"/>
      <c r="J22" s="29"/>
    </row>
    <row r="23" spans="1:10" ht="15">
      <c r="A23" s="29"/>
      <c r="B23" s="29"/>
      <c r="C23" s="29"/>
      <c r="D23" s="29"/>
      <c r="E23" s="29"/>
      <c r="F23" s="29"/>
      <c r="G23" s="29"/>
      <c r="H23" s="29"/>
      <c r="I23" s="29"/>
      <c r="J23" s="29"/>
    </row>
    <row r="24" spans="1:10" ht="15">
      <c r="A24" s="29"/>
      <c r="B24" s="31"/>
      <c r="C24" s="32"/>
      <c r="D24" s="29"/>
      <c r="E24" s="31"/>
      <c r="F24" s="31"/>
      <c r="G24" s="32"/>
      <c r="H24" s="33"/>
      <c r="I24" s="29"/>
      <c r="J24" s="29"/>
    </row>
    <row r="25" spans="1:11" ht="15">
      <c r="A25" s="31"/>
      <c r="B25" s="31"/>
      <c r="C25" s="32"/>
      <c r="D25" s="31"/>
      <c r="E25" s="31"/>
      <c r="F25" s="31"/>
      <c r="G25" s="32"/>
      <c r="H25" s="34"/>
      <c r="I25" s="29"/>
      <c r="J25" s="31"/>
      <c r="K25" s="31"/>
    </row>
    <row r="26" spans="1:11" ht="15">
      <c r="A26" s="31"/>
      <c r="B26" s="31"/>
      <c r="C26" s="32"/>
      <c r="D26" s="35"/>
      <c r="E26" s="31"/>
      <c r="F26" s="31"/>
      <c r="G26" s="32"/>
      <c r="H26" s="33"/>
      <c r="I26" s="31"/>
      <c r="J26" s="31"/>
      <c r="K26" s="31"/>
    </row>
    <row r="27" spans="1:11" ht="15">
      <c r="A27" s="31"/>
      <c r="B27" s="36"/>
      <c r="C27" s="32"/>
      <c r="D27" s="30"/>
      <c r="E27" s="29"/>
      <c r="F27" s="29"/>
      <c r="G27" s="29"/>
      <c r="H27" s="29"/>
      <c r="I27" s="29"/>
      <c r="J27" s="31"/>
      <c r="K27" s="31"/>
    </row>
    <row r="28" spans="1:10" ht="15">
      <c r="A28" s="29"/>
      <c r="B28" s="29"/>
      <c r="C28" s="32"/>
      <c r="D28" s="30"/>
      <c r="E28" s="29"/>
      <c r="F28" s="29"/>
      <c r="G28" s="29"/>
      <c r="H28" s="29"/>
      <c r="I28" s="29"/>
      <c r="J28" s="29"/>
    </row>
    <row r="29" spans="1:10" ht="15">
      <c r="A29" s="29"/>
      <c r="B29" s="29"/>
      <c r="C29" s="32"/>
      <c r="D29" s="30"/>
      <c r="E29" s="29"/>
      <c r="F29" s="29"/>
      <c r="G29" s="29"/>
      <c r="H29" s="29"/>
      <c r="I29" s="29"/>
      <c r="J29" s="29"/>
    </row>
    <row r="30" spans="1:10" ht="15">
      <c r="A30" s="29"/>
      <c r="B30" s="29"/>
      <c r="C30" s="32"/>
      <c r="D30" s="30"/>
      <c r="E30" s="29"/>
      <c r="F30" s="29"/>
      <c r="G30" s="29"/>
      <c r="H30" s="29"/>
      <c r="I30" s="29"/>
      <c r="J30" s="29"/>
    </row>
    <row r="31" spans="1:10" ht="15">
      <c r="A31" s="29"/>
      <c r="B31" s="29"/>
      <c r="C31" s="32"/>
      <c r="D31" s="30"/>
      <c r="E31" s="29"/>
      <c r="F31" s="29"/>
      <c r="G31" s="29"/>
      <c r="H31" s="29"/>
      <c r="I31" s="29"/>
      <c r="J31" s="29"/>
    </row>
  </sheetData>
  <sheetProtection password="DC2D" sheet="1" objects="1" scenarios="1"/>
  <mergeCells count="5">
    <mergeCell ref="D14:G14"/>
    <mergeCell ref="D16:G16"/>
    <mergeCell ref="D18:G18"/>
    <mergeCell ref="D8:G9"/>
    <mergeCell ref="D11:G12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S123"/>
  <sheetViews>
    <sheetView showGridLines="0" showRowColHeaders="0" tabSelected="1" workbookViewId="0" topLeftCell="A1">
      <selection activeCell="E6" sqref="E6"/>
    </sheetView>
  </sheetViews>
  <sheetFormatPr defaultColWidth="9.140625" defaultRowHeight="12.75"/>
  <cols>
    <col min="1" max="1" width="3.421875" style="84" customWidth="1"/>
    <col min="2" max="2" width="3.140625" style="84" customWidth="1"/>
    <col min="3" max="3" width="2.28125" style="85" customWidth="1"/>
    <col min="4" max="4" width="24.140625" style="86" customWidth="1"/>
    <col min="5" max="5" width="23.421875" style="84" customWidth="1"/>
    <col min="6" max="6" width="2.140625" style="84" customWidth="1"/>
    <col min="7" max="7" width="25.57421875" style="84" customWidth="1"/>
    <col min="8" max="8" width="3.421875" style="84" customWidth="1"/>
    <col min="9" max="9" width="3.28125" style="84" customWidth="1"/>
    <col min="10" max="10" width="2.00390625" style="84" bestFit="1" customWidth="1"/>
    <col min="11" max="17" width="9.140625" style="87" customWidth="1"/>
    <col min="18" max="16384" width="9.140625" style="84" customWidth="1"/>
  </cols>
  <sheetData>
    <row r="1" ht="10.5" customHeight="1"/>
    <row r="2" spans="2:11" ht="30">
      <c r="B2" s="88"/>
      <c r="C2" s="89"/>
      <c r="D2" s="90"/>
      <c r="E2" s="91" t="s">
        <v>15</v>
      </c>
      <c r="F2" s="92"/>
      <c r="G2" s="93"/>
      <c r="H2" s="92"/>
      <c r="I2" s="94"/>
      <c r="K2" s="150"/>
    </row>
    <row r="3" spans="2:9" ht="9" customHeight="1">
      <c r="B3" s="95"/>
      <c r="C3" s="96"/>
      <c r="D3" s="97"/>
      <c r="E3" s="98"/>
      <c r="F3" s="98"/>
      <c r="G3" s="98"/>
      <c r="H3" s="98"/>
      <c r="I3" s="99"/>
    </row>
    <row r="4" spans="2:9" ht="15">
      <c r="B4" s="95"/>
      <c r="C4" s="98"/>
      <c r="D4" s="96" t="s">
        <v>155</v>
      </c>
      <c r="E4" s="57" t="s">
        <v>1</v>
      </c>
      <c r="F4" s="98"/>
      <c r="G4" s="100" t="s">
        <v>97</v>
      </c>
      <c r="H4" s="98"/>
      <c r="I4" s="99"/>
    </row>
    <row r="5" spans="2:9" ht="15">
      <c r="B5" s="95"/>
      <c r="C5" s="98"/>
      <c r="D5" s="96" t="s">
        <v>6</v>
      </c>
      <c r="E5" s="58">
        <v>37500</v>
      </c>
      <c r="F5" s="98"/>
      <c r="G5" s="100" t="s">
        <v>16</v>
      </c>
      <c r="H5" s="98"/>
      <c r="I5" s="99"/>
    </row>
    <row r="6" spans="2:9" ht="15">
      <c r="B6" s="95"/>
      <c r="C6" s="98"/>
      <c r="D6" s="96" t="s">
        <v>5</v>
      </c>
      <c r="E6" s="58">
        <v>31291</v>
      </c>
      <c r="F6" s="98"/>
      <c r="G6" s="100" t="s">
        <v>16</v>
      </c>
      <c r="H6" s="98"/>
      <c r="I6" s="99"/>
    </row>
    <row r="7" spans="2:9" ht="10.5" customHeight="1">
      <c r="B7" s="95"/>
      <c r="C7" s="98"/>
      <c r="D7" s="96"/>
      <c r="E7" s="96"/>
      <c r="F7" s="98"/>
      <c r="G7" s="98"/>
      <c r="H7" s="98"/>
      <c r="I7" s="99"/>
    </row>
    <row r="8" spans="2:9" ht="19.5" customHeight="1">
      <c r="B8" s="95"/>
      <c r="C8" s="101"/>
      <c r="D8" s="165" t="str">
        <f>CONCATENATE(Table!X39,Table!Y39,Table!X41,Table!Y41,Table!V42,Table!W42,Table!W43,Table!Y42)</f>
        <v>For promotion to MSgt, you will be date eligible to test for promotion in 2005 (cycle 05E7).</v>
      </c>
      <c r="E8" s="166"/>
      <c r="F8" s="166"/>
      <c r="G8" s="166"/>
      <c r="H8" s="102"/>
      <c r="I8" s="99"/>
    </row>
    <row r="9" spans="2:9" ht="19.5" customHeight="1">
      <c r="B9" s="95"/>
      <c r="C9" s="103"/>
      <c r="D9" s="167"/>
      <c r="E9" s="167"/>
      <c r="F9" s="167"/>
      <c r="G9" s="167"/>
      <c r="H9" s="104"/>
      <c r="I9" s="99"/>
    </row>
    <row r="10" spans="2:9" ht="4.5" customHeight="1" hidden="1">
      <c r="B10" s="95"/>
      <c r="C10" s="103"/>
      <c r="D10" s="105"/>
      <c r="E10" s="105"/>
      <c r="F10" s="105"/>
      <c r="G10" s="105"/>
      <c r="H10" s="104"/>
      <c r="I10" s="99"/>
    </row>
    <row r="11" spans="2:9" ht="15">
      <c r="B11" s="95"/>
      <c r="C11" s="103"/>
      <c r="D11" s="168" t="str">
        <f>CONCATENATE(Table!X40,Table!Y40,Table!X42,Table!Y44)</f>
        <v>However, you must possess a 7 skill level or have an approved skill level waiver (consult your Unit Enlisted Training Manager).</v>
      </c>
      <c r="E11" s="169"/>
      <c r="F11" s="169"/>
      <c r="G11" s="169"/>
      <c r="H11" s="104"/>
      <c r="I11" s="99"/>
    </row>
    <row r="12" spans="2:9" ht="15">
      <c r="B12" s="95"/>
      <c r="C12" s="103"/>
      <c r="D12" s="169"/>
      <c r="E12" s="169"/>
      <c r="F12" s="169"/>
      <c r="G12" s="169"/>
      <c r="H12" s="104"/>
      <c r="I12" s="99"/>
    </row>
    <row r="13" spans="2:9" ht="6" customHeight="1">
      <c r="B13" s="95"/>
      <c r="C13" s="103"/>
      <c r="D13" s="106"/>
      <c r="E13" s="106"/>
      <c r="F13" s="106"/>
      <c r="G13" s="106"/>
      <c r="H13" s="104"/>
      <c r="I13" s="99"/>
    </row>
    <row r="14" spans="2:9" ht="15">
      <c r="B14" s="95"/>
      <c r="C14" s="103"/>
      <c r="D14" s="163" t="str">
        <f>CONCATENATE(Table!AD39,Table!AF39,Table!Y42)</f>
        <v>Your testing cycle is 15 Feb 05 through 31 Mar 05.</v>
      </c>
      <c r="E14" s="163"/>
      <c r="F14" s="163"/>
      <c r="G14" s="163"/>
      <c r="H14" s="104"/>
      <c r="I14" s="99"/>
    </row>
    <row r="15" spans="2:9" ht="6" customHeight="1">
      <c r="B15" s="95"/>
      <c r="C15" s="103"/>
      <c r="D15" s="107"/>
      <c r="E15" s="107"/>
      <c r="F15" s="107"/>
      <c r="G15" s="107"/>
      <c r="H15" s="104"/>
      <c r="I15" s="99"/>
    </row>
    <row r="16" spans="2:10" ht="15">
      <c r="B16" s="95"/>
      <c r="C16" s="103"/>
      <c r="D16" s="164" t="str">
        <f>CONCATENATE(Table!AD40,Table!AF40,Table!Y42)</f>
        <v>Your Promotion Eligibility Cutoff Date (PECD) is 31-Dec-04.</v>
      </c>
      <c r="E16" s="164"/>
      <c r="F16" s="164"/>
      <c r="G16" s="164"/>
      <c r="H16" s="104"/>
      <c r="I16" s="108"/>
      <c r="J16" s="109"/>
    </row>
    <row r="17" spans="2:10" ht="6" customHeight="1">
      <c r="B17" s="95"/>
      <c r="C17" s="110"/>
      <c r="D17" s="107"/>
      <c r="E17" s="107"/>
      <c r="F17" s="107"/>
      <c r="G17" s="107"/>
      <c r="H17" s="104"/>
      <c r="I17" s="108"/>
      <c r="J17" s="109"/>
    </row>
    <row r="18" spans="2:10" ht="15">
      <c r="B18" s="95"/>
      <c r="C18" s="103"/>
      <c r="D18" s="163" t="str">
        <f>CONCATENATE(Table!AD41,Table!AE41,Table!Y42)</f>
        <v>Promotion months for those selected will occur Aug 05 through Jul 06.</v>
      </c>
      <c r="E18" s="163"/>
      <c r="F18" s="163"/>
      <c r="G18" s="163"/>
      <c r="H18" s="104"/>
      <c r="I18" s="108"/>
      <c r="J18" s="109"/>
    </row>
    <row r="19" spans="2:10" ht="4.5" customHeight="1">
      <c r="B19" s="95"/>
      <c r="C19" s="103"/>
      <c r="D19" s="123"/>
      <c r="E19" s="123"/>
      <c r="F19" s="123"/>
      <c r="G19" s="123"/>
      <c r="H19" s="104"/>
      <c r="I19" s="108"/>
      <c r="J19" s="109"/>
    </row>
    <row r="20" spans="2:10" ht="15">
      <c r="B20" s="95"/>
      <c r="C20" s="103"/>
      <c r="D20" s="152" t="str">
        <f>CONCATENATE(Table!AN26,Table!AN28,Table!Y42,Table!AQ31,Table!AO25,Table!AR31,)</f>
        <v>Today is 15-Oct-02.  You have 853 days to study before your test cycle begins! </v>
      </c>
      <c r="E20" s="123"/>
      <c r="F20" s="123"/>
      <c r="G20" s="123"/>
      <c r="H20" s="104"/>
      <c r="I20" s="108"/>
      <c r="J20" s="109"/>
    </row>
    <row r="21" spans="2:10" ht="6" customHeight="1">
      <c r="B21" s="95"/>
      <c r="C21" s="111"/>
      <c r="D21" s="112"/>
      <c r="E21" s="112"/>
      <c r="F21" s="112"/>
      <c r="G21" s="112"/>
      <c r="H21" s="113"/>
      <c r="I21" s="108"/>
      <c r="J21" s="109"/>
    </row>
    <row r="22" spans="2:10" ht="15">
      <c r="B22" s="114"/>
      <c r="C22" s="115"/>
      <c r="D22" s="115"/>
      <c r="E22" s="116"/>
      <c r="F22" s="116"/>
      <c r="G22" s="115"/>
      <c r="H22" s="115"/>
      <c r="I22" s="117"/>
      <c r="J22" s="109"/>
    </row>
    <row r="23" ht="12" customHeight="1"/>
    <row r="25" spans="11:17" ht="15">
      <c r="K25" s="84"/>
      <c r="L25" s="84"/>
      <c r="M25" s="84"/>
      <c r="N25" s="84"/>
      <c r="O25" s="84"/>
      <c r="P25" s="84"/>
      <c r="Q25" s="84"/>
    </row>
    <row r="26" spans="11:17" ht="15">
      <c r="K26" s="84"/>
      <c r="L26" s="84"/>
      <c r="M26" s="84"/>
      <c r="N26" s="84"/>
      <c r="O26" s="84"/>
      <c r="P26" s="84"/>
      <c r="Q26" s="84"/>
    </row>
    <row r="27" spans="11:17" ht="15">
      <c r="K27" s="84"/>
      <c r="L27" s="84"/>
      <c r="M27" s="84"/>
      <c r="N27" s="84"/>
      <c r="O27" s="84"/>
      <c r="P27" s="84"/>
      <c r="Q27" s="84"/>
    </row>
    <row r="28" spans="11:17" ht="15">
      <c r="K28" s="84"/>
      <c r="L28" s="84"/>
      <c r="M28" s="84"/>
      <c r="N28" s="84"/>
      <c r="O28" s="84"/>
      <c r="P28" s="84"/>
      <c r="Q28" s="84"/>
    </row>
    <row r="29" spans="11:17" ht="15">
      <c r="K29" s="84"/>
      <c r="L29" s="84"/>
      <c r="M29" s="84"/>
      <c r="N29" s="84"/>
      <c r="O29" s="84"/>
      <c r="P29" s="84"/>
      <c r="Q29" s="84"/>
    </row>
    <row r="30" spans="11:17" ht="15">
      <c r="K30" s="84"/>
      <c r="L30" s="84"/>
      <c r="M30" s="84"/>
      <c r="N30" s="84"/>
      <c r="O30" s="84"/>
      <c r="P30" s="84"/>
      <c r="Q30" s="84"/>
    </row>
    <row r="31" spans="11:17" ht="15">
      <c r="K31" s="84"/>
      <c r="L31" s="84"/>
      <c r="M31" s="84"/>
      <c r="N31" s="84"/>
      <c r="O31" s="84"/>
      <c r="P31" s="84"/>
      <c r="Q31" s="84"/>
    </row>
    <row r="32" spans="11:17" ht="15">
      <c r="K32" s="84"/>
      <c r="L32" s="84"/>
      <c r="M32" s="84"/>
      <c r="N32" s="84"/>
      <c r="O32" s="84"/>
      <c r="P32" s="84"/>
      <c r="Q32" s="84"/>
    </row>
    <row r="33" spans="11:17" ht="15">
      <c r="K33" s="84"/>
      <c r="L33" s="84"/>
      <c r="M33" s="84"/>
      <c r="N33" s="84"/>
      <c r="O33" s="84"/>
      <c r="P33" s="84"/>
      <c r="Q33" s="84"/>
    </row>
    <row r="34" spans="11:17" ht="15">
      <c r="K34" s="84"/>
      <c r="L34" s="84"/>
      <c r="M34" s="84"/>
      <c r="N34" s="84"/>
      <c r="O34" s="84"/>
      <c r="P34" s="84"/>
      <c r="Q34" s="84"/>
    </row>
    <row r="35" spans="11:17" ht="15">
      <c r="K35" s="84"/>
      <c r="L35" s="84"/>
      <c r="M35" s="84"/>
      <c r="N35" s="84"/>
      <c r="O35" s="84"/>
      <c r="P35" s="84"/>
      <c r="Q35" s="84"/>
    </row>
    <row r="36" spans="11:17" ht="15">
      <c r="K36" s="84"/>
      <c r="L36" s="84"/>
      <c r="M36" s="84"/>
      <c r="N36" s="84"/>
      <c r="O36" s="84"/>
      <c r="P36" s="84"/>
      <c r="Q36" s="84"/>
    </row>
    <row r="37" spans="11:17" ht="15">
      <c r="K37" s="84"/>
      <c r="L37" s="84"/>
      <c r="M37" s="84"/>
      <c r="N37" s="84"/>
      <c r="O37" s="84"/>
      <c r="P37" s="84"/>
      <c r="Q37" s="84"/>
    </row>
    <row r="38" spans="11:17" ht="15">
      <c r="K38" s="84"/>
      <c r="L38" s="84"/>
      <c r="M38" s="84"/>
      <c r="N38" s="84"/>
      <c r="O38" s="84"/>
      <c r="P38" s="84"/>
      <c r="Q38" s="84"/>
    </row>
    <row r="39" spans="11:17" ht="15">
      <c r="K39" s="84"/>
      <c r="L39" s="84"/>
      <c r="M39" s="84"/>
      <c r="N39" s="84"/>
      <c r="O39" s="84"/>
      <c r="P39" s="84"/>
      <c r="Q39" s="84"/>
    </row>
    <row r="40" spans="11:17" ht="15">
      <c r="K40" s="84"/>
      <c r="L40" s="84"/>
      <c r="M40" s="84"/>
      <c r="N40" s="84"/>
      <c r="O40" s="84"/>
      <c r="P40" s="84"/>
      <c r="Q40" s="84"/>
    </row>
    <row r="41" spans="11:17" ht="15">
      <c r="K41" s="84"/>
      <c r="L41" s="84"/>
      <c r="M41" s="84"/>
      <c r="N41" s="84"/>
      <c r="O41" s="84"/>
      <c r="P41" s="84"/>
      <c r="Q41" s="84"/>
    </row>
    <row r="42" spans="11:17" ht="15">
      <c r="K42" s="84"/>
      <c r="L42" s="84"/>
      <c r="M42" s="84"/>
      <c r="N42" s="84"/>
      <c r="O42" s="84"/>
      <c r="P42" s="84"/>
      <c r="Q42" s="84"/>
    </row>
    <row r="43" spans="11:17" ht="15">
      <c r="K43" s="84"/>
      <c r="L43" s="84"/>
      <c r="M43" s="84"/>
      <c r="N43" s="84"/>
      <c r="O43" s="84"/>
      <c r="P43" s="84"/>
      <c r="Q43" s="84"/>
    </row>
    <row r="44" spans="11:17" ht="15">
      <c r="K44" s="84"/>
      <c r="L44" s="84"/>
      <c r="M44" s="84"/>
      <c r="N44" s="84"/>
      <c r="O44" s="84"/>
      <c r="P44" s="84"/>
      <c r="Q44" s="84"/>
    </row>
    <row r="45" spans="11:17" ht="15">
      <c r="K45" s="84"/>
      <c r="L45" s="84"/>
      <c r="M45" s="84"/>
      <c r="N45" s="84"/>
      <c r="O45" s="84"/>
      <c r="P45" s="84"/>
      <c r="Q45" s="84"/>
    </row>
    <row r="46" spans="11:19" ht="15">
      <c r="K46" s="84"/>
      <c r="L46" s="84"/>
      <c r="M46" s="84"/>
      <c r="N46" s="84"/>
      <c r="O46" s="84"/>
      <c r="P46" s="84"/>
      <c r="Q46" s="84"/>
      <c r="S46" s="87"/>
    </row>
    <row r="47" spans="11:19" ht="15">
      <c r="K47" s="84"/>
      <c r="L47" s="84"/>
      <c r="M47" s="84"/>
      <c r="N47" s="84"/>
      <c r="O47" s="84"/>
      <c r="P47" s="84"/>
      <c r="Q47" s="84"/>
      <c r="S47" s="87"/>
    </row>
    <row r="48" spans="11:19" ht="15">
      <c r="K48" s="84"/>
      <c r="L48" s="84"/>
      <c r="M48" s="84"/>
      <c r="N48" s="84"/>
      <c r="O48" s="84"/>
      <c r="P48" s="84"/>
      <c r="Q48" s="84"/>
      <c r="S48" s="87"/>
    </row>
    <row r="49" spans="11:19" ht="15">
      <c r="K49" s="84"/>
      <c r="L49" s="84"/>
      <c r="M49" s="84"/>
      <c r="N49" s="84"/>
      <c r="O49" s="84"/>
      <c r="P49" s="84"/>
      <c r="Q49" s="84"/>
      <c r="S49" s="87"/>
    </row>
    <row r="50" spans="3:19" ht="15">
      <c r="C50" s="84"/>
      <c r="D50" s="84"/>
      <c r="K50" s="84"/>
      <c r="L50" s="84"/>
      <c r="M50" s="84"/>
      <c r="N50" s="84"/>
      <c r="O50" s="84"/>
      <c r="P50" s="84"/>
      <c r="Q50" s="84"/>
      <c r="S50" s="87"/>
    </row>
    <row r="51" spans="3:19" ht="15">
      <c r="C51" s="84"/>
      <c r="K51" s="84"/>
      <c r="L51" s="84"/>
      <c r="M51" s="84"/>
      <c r="N51" s="84"/>
      <c r="O51" s="84"/>
      <c r="P51" s="84"/>
      <c r="Q51" s="84"/>
      <c r="S51" s="87"/>
    </row>
    <row r="52" spans="3:19" ht="15">
      <c r="C52" s="84"/>
      <c r="D52" s="84"/>
      <c r="K52" s="84"/>
      <c r="L52" s="84"/>
      <c r="M52" s="84"/>
      <c r="N52" s="84"/>
      <c r="O52" s="84"/>
      <c r="P52" s="84"/>
      <c r="Q52" s="84"/>
      <c r="S52" s="87"/>
    </row>
    <row r="53" spans="2:19" ht="15">
      <c r="B53" s="118"/>
      <c r="D53" s="84"/>
      <c r="E53" s="118"/>
      <c r="F53" s="118"/>
      <c r="G53" s="85"/>
      <c r="H53" s="119"/>
      <c r="K53" s="84"/>
      <c r="L53" s="84"/>
      <c r="M53" s="84"/>
      <c r="N53" s="84"/>
      <c r="O53" s="84"/>
      <c r="P53" s="84"/>
      <c r="Q53" s="84"/>
      <c r="S53" s="87"/>
    </row>
    <row r="54" spans="1:19" ht="15">
      <c r="A54" s="118"/>
      <c r="B54" s="118"/>
      <c r="D54" s="118"/>
      <c r="E54" s="118"/>
      <c r="F54" s="118"/>
      <c r="G54" s="85"/>
      <c r="H54" s="120"/>
      <c r="J54" s="118"/>
      <c r="K54" s="118"/>
      <c r="L54" s="84"/>
      <c r="M54" s="84"/>
      <c r="N54" s="84"/>
      <c r="O54" s="84"/>
      <c r="P54" s="84"/>
      <c r="Q54" s="84"/>
      <c r="S54" s="87"/>
    </row>
    <row r="55" spans="1:19" ht="15">
      <c r="A55" s="118"/>
      <c r="B55" s="118"/>
      <c r="D55" s="121"/>
      <c r="E55" s="118"/>
      <c r="F55" s="118"/>
      <c r="G55" s="85"/>
      <c r="H55" s="119"/>
      <c r="I55" s="118"/>
      <c r="J55" s="118"/>
      <c r="K55" s="118"/>
      <c r="L55" s="84"/>
      <c r="M55" s="84"/>
      <c r="N55" s="84"/>
      <c r="O55" s="84"/>
      <c r="P55" s="84"/>
      <c r="Q55" s="84"/>
      <c r="S55" s="87"/>
    </row>
    <row r="56" spans="1:19" ht="15">
      <c r="A56" s="118"/>
      <c r="B56" s="122"/>
      <c r="J56" s="118"/>
      <c r="K56" s="118"/>
      <c r="L56" s="84"/>
      <c r="M56" s="84"/>
      <c r="N56" s="84"/>
      <c r="O56" s="84"/>
      <c r="P56" s="84"/>
      <c r="Q56" s="84"/>
      <c r="S56" s="87"/>
    </row>
    <row r="57" spans="11:19" ht="15">
      <c r="K57" s="84"/>
      <c r="L57" s="84"/>
      <c r="M57" s="84"/>
      <c r="N57" s="84"/>
      <c r="O57" s="84"/>
      <c r="P57" s="84"/>
      <c r="Q57" s="84"/>
      <c r="S57" s="87"/>
    </row>
    <row r="58" spans="11:19" ht="15">
      <c r="K58" s="84"/>
      <c r="L58" s="84"/>
      <c r="M58" s="84"/>
      <c r="N58" s="84"/>
      <c r="O58" s="84"/>
      <c r="P58" s="84"/>
      <c r="Q58" s="84"/>
      <c r="S58" s="87"/>
    </row>
    <row r="59" spans="11:19" ht="15">
      <c r="K59" s="84"/>
      <c r="L59" s="84"/>
      <c r="M59" s="84"/>
      <c r="N59" s="84"/>
      <c r="O59" s="84"/>
      <c r="P59" s="84"/>
      <c r="Q59" s="84"/>
      <c r="S59" s="87"/>
    </row>
    <row r="60" spans="11:19" ht="15">
      <c r="K60" s="84"/>
      <c r="L60" s="84"/>
      <c r="M60" s="84"/>
      <c r="N60" s="84"/>
      <c r="O60" s="84"/>
      <c r="P60" s="84"/>
      <c r="Q60" s="84"/>
      <c r="S60" s="87"/>
    </row>
    <row r="61" spans="11:19" ht="15">
      <c r="K61" s="84"/>
      <c r="L61" s="84"/>
      <c r="M61" s="84"/>
      <c r="N61" s="84"/>
      <c r="O61" s="84"/>
      <c r="P61" s="84"/>
      <c r="Q61" s="84"/>
      <c r="S61" s="87"/>
    </row>
    <row r="62" spans="11:19" ht="15">
      <c r="K62" s="84"/>
      <c r="L62" s="84"/>
      <c r="M62" s="84"/>
      <c r="N62" s="84"/>
      <c r="O62" s="84"/>
      <c r="P62" s="84"/>
      <c r="Q62" s="84"/>
      <c r="S62" s="87"/>
    </row>
    <row r="63" spans="11:19" ht="15">
      <c r="K63" s="84"/>
      <c r="L63" s="84"/>
      <c r="M63" s="84"/>
      <c r="N63" s="84"/>
      <c r="O63" s="84"/>
      <c r="P63" s="84"/>
      <c r="Q63" s="84"/>
      <c r="S63" s="87"/>
    </row>
    <row r="64" spans="11:19" ht="15">
      <c r="K64" s="84"/>
      <c r="L64" s="84"/>
      <c r="M64" s="84"/>
      <c r="N64" s="84"/>
      <c r="O64" s="84"/>
      <c r="P64" s="84"/>
      <c r="Q64" s="84"/>
      <c r="S64" s="87"/>
    </row>
    <row r="65" spans="11:17" ht="15">
      <c r="K65" s="84"/>
      <c r="L65" s="84"/>
      <c r="M65" s="84"/>
      <c r="N65" s="84"/>
      <c r="O65" s="84"/>
      <c r="P65" s="84"/>
      <c r="Q65" s="84"/>
    </row>
    <row r="66" spans="11:17" ht="15">
      <c r="K66" s="84"/>
      <c r="L66" s="84"/>
      <c r="M66" s="84"/>
      <c r="N66" s="84"/>
      <c r="O66" s="84"/>
      <c r="P66" s="84"/>
      <c r="Q66" s="84"/>
    </row>
    <row r="67" spans="11:17" ht="15">
      <c r="K67" s="84"/>
      <c r="L67" s="84"/>
      <c r="M67" s="84"/>
      <c r="N67" s="84"/>
      <c r="O67" s="84"/>
      <c r="P67" s="84"/>
      <c r="Q67" s="84"/>
    </row>
    <row r="68" spans="11:17" ht="15">
      <c r="K68" s="84"/>
      <c r="L68" s="84"/>
      <c r="M68" s="84"/>
      <c r="N68" s="84"/>
      <c r="O68" s="84"/>
      <c r="P68" s="84"/>
      <c r="Q68" s="84"/>
    </row>
    <row r="69" spans="11:17" ht="15">
      <c r="K69" s="84"/>
      <c r="L69" s="84"/>
      <c r="M69" s="84"/>
      <c r="N69" s="84"/>
      <c r="O69" s="84"/>
      <c r="P69" s="84"/>
      <c r="Q69" s="84"/>
    </row>
    <row r="70" spans="11:17" ht="15">
      <c r="K70" s="84"/>
      <c r="L70" s="84"/>
      <c r="M70" s="84"/>
      <c r="N70" s="84"/>
      <c r="O70" s="84"/>
      <c r="P70" s="84"/>
      <c r="Q70" s="84"/>
    </row>
    <row r="71" spans="11:17" ht="15">
      <c r="K71" s="84"/>
      <c r="L71" s="84"/>
      <c r="M71" s="84"/>
      <c r="N71" s="84"/>
      <c r="O71" s="84"/>
      <c r="P71" s="84"/>
      <c r="Q71" s="84"/>
    </row>
    <row r="72" spans="11:17" ht="15">
      <c r="K72" s="84"/>
      <c r="L72" s="84"/>
      <c r="M72" s="84"/>
      <c r="N72" s="84"/>
      <c r="O72" s="84"/>
      <c r="P72" s="84"/>
      <c r="Q72" s="84"/>
    </row>
    <row r="73" spans="11:17" ht="15">
      <c r="K73" s="84"/>
      <c r="L73" s="84"/>
      <c r="M73" s="84"/>
      <c r="N73" s="84"/>
      <c r="O73" s="84"/>
      <c r="P73" s="84"/>
      <c r="Q73" s="84"/>
    </row>
    <row r="74" spans="11:17" ht="15">
      <c r="K74" s="84"/>
      <c r="L74" s="84"/>
      <c r="M74" s="84"/>
      <c r="N74" s="84"/>
      <c r="O74" s="84"/>
      <c r="P74" s="84"/>
      <c r="Q74" s="84"/>
    </row>
    <row r="75" spans="11:17" ht="15">
      <c r="K75" s="84"/>
      <c r="L75" s="84"/>
      <c r="M75" s="84"/>
      <c r="N75" s="84"/>
      <c r="O75" s="84"/>
      <c r="P75" s="84"/>
      <c r="Q75" s="84"/>
    </row>
    <row r="76" spans="11:17" ht="15">
      <c r="K76" s="84"/>
      <c r="L76" s="84"/>
      <c r="M76" s="84"/>
      <c r="N76" s="84"/>
      <c r="O76" s="84"/>
      <c r="P76" s="84"/>
      <c r="Q76" s="84"/>
    </row>
    <row r="77" spans="11:17" ht="15">
      <c r="K77" s="84"/>
      <c r="L77" s="84"/>
      <c r="M77" s="84"/>
      <c r="N77" s="84"/>
      <c r="O77" s="84"/>
      <c r="P77" s="84"/>
      <c r="Q77" s="84"/>
    </row>
    <row r="78" spans="11:17" ht="15">
      <c r="K78" s="84"/>
      <c r="L78" s="84"/>
      <c r="M78" s="84"/>
      <c r="N78" s="84"/>
      <c r="O78" s="84"/>
      <c r="P78" s="84"/>
      <c r="Q78" s="84"/>
    </row>
    <row r="79" spans="11:17" ht="15">
      <c r="K79" s="84"/>
      <c r="L79" s="84"/>
      <c r="M79" s="84"/>
      <c r="N79" s="84"/>
      <c r="O79" s="84"/>
      <c r="P79" s="84"/>
      <c r="Q79" s="84"/>
    </row>
    <row r="80" spans="11:17" ht="15">
      <c r="K80" s="84"/>
      <c r="L80" s="84"/>
      <c r="M80" s="84"/>
      <c r="N80" s="84"/>
      <c r="O80" s="84"/>
      <c r="P80" s="84"/>
      <c r="Q80" s="84"/>
    </row>
    <row r="81" spans="11:17" ht="15">
      <c r="K81" s="84"/>
      <c r="L81" s="84"/>
      <c r="M81" s="84"/>
      <c r="N81" s="84"/>
      <c r="O81" s="84"/>
      <c r="P81" s="84"/>
      <c r="Q81" s="84"/>
    </row>
    <row r="82" spans="11:17" ht="15">
      <c r="K82" s="84"/>
      <c r="L82" s="84"/>
      <c r="M82" s="84"/>
      <c r="N82" s="84"/>
      <c r="O82" s="84"/>
      <c r="P82" s="84"/>
      <c r="Q82" s="84"/>
    </row>
    <row r="83" spans="11:17" ht="15">
      <c r="K83" s="84"/>
      <c r="L83" s="84"/>
      <c r="M83" s="84"/>
      <c r="N83" s="84"/>
      <c r="O83" s="84"/>
      <c r="P83" s="84"/>
      <c r="Q83" s="84"/>
    </row>
    <row r="84" spans="11:17" ht="15">
      <c r="K84" s="84"/>
      <c r="L84" s="84"/>
      <c r="M84" s="84"/>
      <c r="N84" s="84"/>
      <c r="O84" s="84"/>
      <c r="P84" s="84"/>
      <c r="Q84" s="84"/>
    </row>
    <row r="85" spans="11:17" ht="15">
      <c r="K85" s="84"/>
      <c r="L85" s="84"/>
      <c r="M85" s="84"/>
      <c r="N85" s="84"/>
      <c r="O85" s="84"/>
      <c r="P85" s="84"/>
      <c r="Q85" s="84"/>
    </row>
    <row r="86" spans="11:17" ht="15">
      <c r="K86" s="84"/>
      <c r="L86" s="84"/>
      <c r="M86" s="84"/>
      <c r="N86" s="84"/>
      <c r="O86" s="84"/>
      <c r="P86" s="84"/>
      <c r="Q86" s="84"/>
    </row>
    <row r="87" spans="11:17" ht="15">
      <c r="K87" s="84"/>
      <c r="L87" s="84"/>
      <c r="M87" s="84"/>
      <c r="N87" s="84"/>
      <c r="O87" s="84"/>
      <c r="P87" s="84"/>
      <c r="Q87" s="84"/>
    </row>
    <row r="88" spans="11:17" ht="15">
      <c r="K88" s="84"/>
      <c r="L88" s="84"/>
      <c r="M88" s="84"/>
      <c r="N88" s="84"/>
      <c r="O88" s="84"/>
      <c r="P88" s="84"/>
      <c r="Q88" s="84"/>
    </row>
    <row r="89" spans="11:17" ht="15">
      <c r="K89" s="84"/>
      <c r="L89" s="84"/>
      <c r="M89" s="84"/>
      <c r="N89" s="84"/>
      <c r="O89" s="84"/>
      <c r="P89" s="84"/>
      <c r="Q89" s="84"/>
    </row>
    <row r="90" spans="11:17" ht="15">
      <c r="K90" s="84"/>
      <c r="L90" s="84"/>
      <c r="M90" s="84"/>
      <c r="N90" s="84"/>
      <c r="O90" s="84"/>
      <c r="P90" s="84"/>
      <c r="Q90" s="84"/>
    </row>
    <row r="91" spans="11:17" ht="15">
      <c r="K91" s="84"/>
      <c r="L91" s="84"/>
      <c r="M91" s="84"/>
      <c r="N91" s="84"/>
      <c r="O91" s="84"/>
      <c r="P91" s="84"/>
      <c r="Q91" s="84"/>
    </row>
    <row r="92" spans="11:17" ht="15">
      <c r="K92" s="84"/>
      <c r="L92" s="84"/>
      <c r="M92" s="84"/>
      <c r="N92" s="84"/>
      <c r="O92" s="84"/>
      <c r="P92" s="84"/>
      <c r="Q92" s="84"/>
    </row>
    <row r="93" spans="11:17" ht="15">
      <c r="K93" s="84"/>
      <c r="L93" s="84"/>
      <c r="M93" s="84"/>
      <c r="N93" s="84"/>
      <c r="O93" s="84"/>
      <c r="P93" s="84"/>
      <c r="Q93" s="84"/>
    </row>
    <row r="94" spans="11:17" ht="15">
      <c r="K94" s="84"/>
      <c r="L94" s="84"/>
      <c r="M94" s="84"/>
      <c r="N94" s="84"/>
      <c r="O94" s="84"/>
      <c r="P94" s="84"/>
      <c r="Q94" s="84"/>
    </row>
    <row r="95" spans="11:17" ht="15">
      <c r="K95" s="84"/>
      <c r="L95" s="84"/>
      <c r="M95" s="84"/>
      <c r="N95" s="84"/>
      <c r="O95" s="84"/>
      <c r="P95" s="84"/>
      <c r="Q95" s="84"/>
    </row>
    <row r="96" spans="11:17" ht="15">
      <c r="K96" s="84"/>
      <c r="L96" s="84"/>
      <c r="M96" s="84"/>
      <c r="N96" s="84"/>
      <c r="O96" s="84"/>
      <c r="P96" s="84"/>
      <c r="Q96" s="84"/>
    </row>
    <row r="97" spans="11:17" ht="15">
      <c r="K97" s="84"/>
      <c r="L97" s="84"/>
      <c r="M97" s="84"/>
      <c r="N97" s="84"/>
      <c r="O97" s="84"/>
      <c r="P97" s="84"/>
      <c r="Q97" s="84"/>
    </row>
    <row r="98" spans="11:17" ht="15">
      <c r="K98" s="84"/>
      <c r="L98" s="84"/>
      <c r="M98" s="84"/>
      <c r="N98" s="84"/>
      <c r="O98" s="84"/>
      <c r="P98" s="84"/>
      <c r="Q98" s="84"/>
    </row>
    <row r="99" spans="11:17" ht="15">
      <c r="K99" s="84"/>
      <c r="L99" s="84"/>
      <c r="M99" s="84"/>
      <c r="N99" s="84"/>
      <c r="O99" s="84"/>
      <c r="P99" s="84"/>
      <c r="Q99" s="84"/>
    </row>
    <row r="100" spans="11:17" ht="15">
      <c r="K100" s="84"/>
      <c r="L100" s="84"/>
      <c r="M100" s="84"/>
      <c r="N100" s="84"/>
      <c r="O100" s="84"/>
      <c r="P100" s="84"/>
      <c r="Q100" s="84"/>
    </row>
    <row r="101" spans="11:17" ht="15">
      <c r="K101" s="84"/>
      <c r="L101" s="84"/>
      <c r="M101" s="84"/>
      <c r="N101" s="84"/>
      <c r="O101" s="84"/>
      <c r="P101" s="84"/>
      <c r="Q101" s="84"/>
    </row>
    <row r="102" spans="11:17" ht="15">
      <c r="K102" s="84"/>
      <c r="L102" s="84"/>
      <c r="M102" s="84"/>
      <c r="N102" s="84"/>
      <c r="O102" s="84"/>
      <c r="P102" s="84"/>
      <c r="Q102" s="84"/>
    </row>
    <row r="103" spans="11:17" ht="15">
      <c r="K103" s="84"/>
      <c r="L103" s="84"/>
      <c r="M103" s="84"/>
      <c r="N103" s="84"/>
      <c r="O103" s="84"/>
      <c r="P103" s="84"/>
      <c r="Q103" s="84"/>
    </row>
    <row r="104" spans="11:17" ht="15">
      <c r="K104" s="84"/>
      <c r="L104" s="84"/>
      <c r="M104" s="84"/>
      <c r="N104" s="84"/>
      <c r="O104" s="84"/>
      <c r="P104" s="84"/>
      <c r="Q104" s="84"/>
    </row>
    <row r="105" spans="11:17" ht="15">
      <c r="K105" s="84"/>
      <c r="L105" s="84"/>
      <c r="M105" s="84"/>
      <c r="N105" s="84"/>
      <c r="O105" s="84"/>
      <c r="P105" s="84"/>
      <c r="Q105" s="84"/>
    </row>
    <row r="106" spans="11:17" ht="15">
      <c r="K106" s="84"/>
      <c r="L106" s="84"/>
      <c r="M106" s="84"/>
      <c r="N106" s="84"/>
      <c r="O106" s="84"/>
      <c r="P106" s="84"/>
      <c r="Q106" s="84"/>
    </row>
    <row r="107" spans="11:17" ht="15">
      <c r="K107" s="84"/>
      <c r="L107" s="84"/>
      <c r="M107" s="84"/>
      <c r="N107" s="84"/>
      <c r="O107" s="84"/>
      <c r="P107" s="84"/>
      <c r="Q107" s="84"/>
    </row>
    <row r="108" spans="11:17" ht="15">
      <c r="K108" s="84"/>
      <c r="L108" s="84"/>
      <c r="M108" s="84"/>
      <c r="N108" s="84"/>
      <c r="O108" s="84"/>
      <c r="P108" s="84"/>
      <c r="Q108" s="84"/>
    </row>
    <row r="109" spans="11:17" ht="15">
      <c r="K109" s="84"/>
      <c r="L109" s="84"/>
      <c r="M109" s="84"/>
      <c r="N109" s="84"/>
      <c r="O109" s="84"/>
      <c r="P109" s="84"/>
      <c r="Q109" s="84"/>
    </row>
    <row r="110" spans="11:17" ht="15">
      <c r="K110" s="84"/>
      <c r="L110" s="84"/>
      <c r="M110" s="84"/>
      <c r="N110" s="84"/>
      <c r="O110" s="84"/>
      <c r="P110" s="84"/>
      <c r="Q110" s="84"/>
    </row>
    <row r="111" spans="11:17" ht="15">
      <c r="K111" s="84"/>
      <c r="L111" s="84"/>
      <c r="M111" s="84"/>
      <c r="N111" s="84"/>
      <c r="O111" s="84"/>
      <c r="P111" s="84"/>
      <c r="Q111" s="84"/>
    </row>
    <row r="112" spans="11:17" ht="15">
      <c r="K112" s="84"/>
      <c r="L112" s="84"/>
      <c r="M112" s="84"/>
      <c r="N112" s="84"/>
      <c r="O112" s="84"/>
      <c r="P112" s="84"/>
      <c r="Q112" s="84"/>
    </row>
    <row r="113" spans="11:17" ht="15">
      <c r="K113" s="84"/>
      <c r="L113" s="84"/>
      <c r="M113" s="84"/>
      <c r="N113" s="84"/>
      <c r="O113" s="84"/>
      <c r="P113" s="84"/>
      <c r="Q113" s="84"/>
    </row>
    <row r="114" spans="11:17" ht="15">
      <c r="K114" s="84"/>
      <c r="L114" s="84"/>
      <c r="M114" s="84"/>
      <c r="N114" s="84"/>
      <c r="O114" s="84"/>
      <c r="P114" s="84"/>
      <c r="Q114" s="84"/>
    </row>
    <row r="115" spans="11:17" ht="15">
      <c r="K115" s="84"/>
      <c r="L115" s="84"/>
      <c r="M115" s="84"/>
      <c r="N115" s="84"/>
      <c r="O115" s="84"/>
      <c r="P115" s="84"/>
      <c r="Q115" s="84"/>
    </row>
    <row r="116" spans="11:17" ht="15">
      <c r="K116" s="84"/>
      <c r="L116" s="84"/>
      <c r="M116" s="84"/>
      <c r="N116" s="84"/>
      <c r="O116" s="84"/>
      <c r="P116" s="84"/>
      <c r="Q116" s="84"/>
    </row>
    <row r="117" spans="11:17" ht="15">
      <c r="K117" s="84"/>
      <c r="L117" s="84"/>
      <c r="M117" s="84"/>
      <c r="N117" s="84"/>
      <c r="O117" s="84"/>
      <c r="P117" s="84"/>
      <c r="Q117" s="84"/>
    </row>
    <row r="118" spans="11:17" ht="15">
      <c r="K118" s="84"/>
      <c r="L118" s="84"/>
      <c r="M118" s="84"/>
      <c r="N118" s="84"/>
      <c r="O118" s="84"/>
      <c r="P118" s="84"/>
      <c r="Q118" s="84"/>
    </row>
    <row r="119" spans="11:17" ht="15">
      <c r="K119" s="84"/>
      <c r="L119" s="84"/>
      <c r="M119" s="84"/>
      <c r="N119" s="84"/>
      <c r="O119" s="84"/>
      <c r="P119" s="84"/>
      <c r="Q119" s="84"/>
    </row>
    <row r="120" spans="11:17" ht="15">
      <c r="K120" s="84"/>
      <c r="L120" s="84"/>
      <c r="M120" s="84"/>
      <c r="N120" s="84"/>
      <c r="O120" s="84"/>
      <c r="P120" s="84"/>
      <c r="Q120" s="84"/>
    </row>
    <row r="121" spans="11:17" ht="15">
      <c r="K121" s="84"/>
      <c r="L121" s="84"/>
      <c r="M121" s="84"/>
      <c r="N121" s="84"/>
      <c r="O121" s="84"/>
      <c r="P121" s="84"/>
      <c r="Q121" s="84"/>
    </row>
    <row r="122" spans="11:17" ht="15">
      <c r="K122" s="84"/>
      <c r="L122" s="84"/>
      <c r="M122" s="84"/>
      <c r="N122" s="84"/>
      <c r="O122" s="84"/>
      <c r="P122" s="84"/>
      <c r="Q122" s="84"/>
    </row>
    <row r="123" spans="11:17" ht="15">
      <c r="K123" s="84"/>
      <c r="L123" s="84"/>
      <c r="M123" s="84"/>
      <c r="N123" s="84"/>
      <c r="O123" s="84"/>
      <c r="P123" s="84"/>
      <c r="Q123" s="84"/>
    </row>
  </sheetData>
  <sheetProtection password="DC2D" sheet="1" objects="1" scenarios="1"/>
  <mergeCells count="5">
    <mergeCell ref="D14:G14"/>
    <mergeCell ref="D16:G16"/>
    <mergeCell ref="D18:G18"/>
    <mergeCell ref="D8:G9"/>
    <mergeCell ref="D11:G12"/>
  </mergeCells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Z200"/>
  <sheetViews>
    <sheetView showGridLines="0" showRowColHeaders="0" workbookViewId="0" topLeftCell="A1">
      <selection activeCell="H200" sqref="H200"/>
    </sheetView>
  </sheetViews>
  <sheetFormatPr defaultColWidth="9.140625" defaultRowHeight="12.75"/>
  <cols>
    <col min="1" max="1" width="16.00390625" style="3" bestFit="1" customWidth="1"/>
    <col min="2" max="2" width="10.140625" style="3" bestFit="1" customWidth="1"/>
    <col min="3" max="3" width="10.57421875" style="3" bestFit="1" customWidth="1"/>
    <col min="4" max="4" width="27.421875" style="3" bestFit="1" customWidth="1"/>
    <col min="5" max="5" width="11.28125" style="3" customWidth="1"/>
    <col min="6" max="6" width="11.28125" style="3" bestFit="1" customWidth="1"/>
    <col min="7" max="7" width="11.00390625" style="3" bestFit="1" customWidth="1"/>
    <col min="8" max="8" width="21.7109375" style="3" bestFit="1" customWidth="1"/>
    <col min="9" max="9" width="10.00390625" style="4" customWidth="1"/>
    <col min="10" max="10" width="10.57421875" style="3" bestFit="1" customWidth="1"/>
    <col min="11" max="11" width="27.421875" style="3" bestFit="1" customWidth="1"/>
    <col min="12" max="12" width="10.8515625" style="3" customWidth="1"/>
    <col min="13" max="13" width="11.7109375" style="3" customWidth="1"/>
    <col min="14" max="14" width="11.00390625" style="3" bestFit="1" customWidth="1"/>
    <col min="15" max="15" width="21.7109375" style="3" bestFit="1" customWidth="1"/>
    <col min="16" max="16" width="9.140625" style="3" customWidth="1"/>
    <col min="17" max="17" width="10.57421875" style="3" bestFit="1" customWidth="1"/>
    <col min="18" max="18" width="27.421875" style="3" bestFit="1" customWidth="1"/>
    <col min="19" max="19" width="11.140625" style="3" customWidth="1"/>
    <col min="20" max="20" width="10.8515625" style="3" customWidth="1"/>
    <col min="21" max="21" width="11.00390625" style="3" bestFit="1" customWidth="1"/>
    <col min="22" max="22" width="21.7109375" style="3" bestFit="1" customWidth="1"/>
    <col min="23" max="23" width="8.421875" style="3" bestFit="1" customWidth="1"/>
    <col min="24" max="24" width="10.57421875" style="3" bestFit="1" customWidth="1"/>
    <col min="25" max="25" width="11.28125" style="3" bestFit="1" customWidth="1"/>
    <col min="26" max="27" width="11.28125" style="4" customWidth="1"/>
    <col min="28" max="28" width="10.7109375" style="3" bestFit="1" customWidth="1"/>
    <col min="29" max="29" width="21.7109375" style="3" customWidth="1"/>
    <col min="30" max="30" width="9.8515625" style="3" bestFit="1" customWidth="1"/>
    <col min="31" max="31" width="10.57421875" style="3" bestFit="1" customWidth="1"/>
    <col min="32" max="32" width="11.28125" style="3" bestFit="1" customWidth="1"/>
    <col min="33" max="33" width="11.28125" style="3" customWidth="1"/>
    <col min="34" max="34" width="11.28125" style="4" customWidth="1"/>
    <col min="35" max="35" width="9.57421875" style="3" bestFit="1" customWidth="1"/>
    <col min="36" max="36" width="21.00390625" style="3" bestFit="1" customWidth="1"/>
    <col min="37" max="37" width="10.57421875" style="4" customWidth="1"/>
    <col min="38" max="38" width="9.7109375" style="2" bestFit="1" customWidth="1"/>
    <col min="39" max="39" width="10.140625" style="4" bestFit="1" customWidth="1"/>
    <col min="40" max="40" width="11.28125" style="4" bestFit="1" customWidth="1"/>
    <col min="41" max="42" width="11.28125" style="4" customWidth="1"/>
    <col min="43" max="43" width="11.140625" style="1" bestFit="1" customWidth="1"/>
    <col min="44" max="44" width="10.140625" style="2" bestFit="1" customWidth="1"/>
    <col min="45" max="45" width="9.8515625" style="2" bestFit="1" customWidth="1"/>
    <col min="46" max="46" width="27.421875" style="1" bestFit="1" customWidth="1"/>
    <col min="47" max="47" width="11.140625" style="1" bestFit="1" customWidth="1"/>
    <col min="48" max="48" width="21.7109375" style="1" bestFit="1" customWidth="1"/>
    <col min="49" max="50" width="5.7109375" style="1" bestFit="1" customWidth="1"/>
    <col min="51" max="51" width="3.421875" style="1" bestFit="1" customWidth="1"/>
    <col min="52" max="52" width="3.57421875" style="1" bestFit="1" customWidth="1"/>
    <col min="53" max="16384" width="9.140625" style="1" customWidth="1"/>
  </cols>
  <sheetData>
    <row r="1" spans="1:42" ht="15.75">
      <c r="A1" s="41" t="s">
        <v>149</v>
      </c>
      <c r="AM1" s="188" t="str">
        <f>Y39</f>
        <v>MSgt</v>
      </c>
      <c r="AN1" s="189"/>
      <c r="AO1" s="129"/>
      <c r="AP1" s="129"/>
    </row>
    <row r="2" spans="2:48" ht="15.75">
      <c r="B2" s="171" t="s">
        <v>2</v>
      </c>
      <c r="C2" s="171"/>
      <c r="D2" s="175" t="s">
        <v>17</v>
      </c>
      <c r="E2" s="175" t="s">
        <v>160</v>
      </c>
      <c r="F2" s="175" t="s">
        <v>156</v>
      </c>
      <c r="G2" s="175" t="s">
        <v>18</v>
      </c>
      <c r="H2" s="175" t="s">
        <v>19</v>
      </c>
      <c r="I2" s="170" t="s">
        <v>1</v>
      </c>
      <c r="J2" s="170"/>
      <c r="K2" s="177" t="s">
        <v>17</v>
      </c>
      <c r="L2" s="177" t="s">
        <v>160</v>
      </c>
      <c r="M2" s="177" t="s">
        <v>156</v>
      </c>
      <c r="N2" s="177" t="s">
        <v>18</v>
      </c>
      <c r="O2" s="177" t="s">
        <v>19</v>
      </c>
      <c r="P2" s="172" t="s">
        <v>0</v>
      </c>
      <c r="Q2" s="172"/>
      <c r="R2" s="173" t="s">
        <v>17</v>
      </c>
      <c r="S2" s="173" t="s">
        <v>160</v>
      </c>
      <c r="T2" s="173" t="s">
        <v>156</v>
      </c>
      <c r="U2" s="173" t="s">
        <v>18</v>
      </c>
      <c r="V2" s="173" t="s">
        <v>19</v>
      </c>
      <c r="W2" s="192" t="s">
        <v>98</v>
      </c>
      <c r="X2" s="192"/>
      <c r="Y2" s="182" t="s">
        <v>17</v>
      </c>
      <c r="Z2" s="184" t="s">
        <v>160</v>
      </c>
      <c r="AA2" s="184" t="s">
        <v>156</v>
      </c>
      <c r="AB2" s="182" t="s">
        <v>18</v>
      </c>
      <c r="AC2" s="182" t="s">
        <v>19</v>
      </c>
      <c r="AD2" s="181" t="s">
        <v>99</v>
      </c>
      <c r="AE2" s="181"/>
      <c r="AF2" s="179" t="s">
        <v>17</v>
      </c>
      <c r="AG2" s="179" t="s">
        <v>160</v>
      </c>
      <c r="AH2" s="186" t="s">
        <v>156</v>
      </c>
      <c r="AI2" s="179" t="s">
        <v>18</v>
      </c>
      <c r="AJ2" s="179" t="s">
        <v>19</v>
      </c>
      <c r="AK2" s="6"/>
      <c r="AM2" s="5" t="s">
        <v>7</v>
      </c>
      <c r="AN2" s="5" t="s">
        <v>8</v>
      </c>
      <c r="AO2" s="130"/>
      <c r="AP2" s="130"/>
      <c r="AT2" s="193" t="s">
        <v>17</v>
      </c>
      <c r="AU2" s="193" t="s">
        <v>18</v>
      </c>
      <c r="AV2" s="193" t="s">
        <v>19</v>
      </c>
    </row>
    <row r="3" spans="1:48" ht="15.75">
      <c r="A3" s="131" t="s">
        <v>58</v>
      </c>
      <c r="B3" s="25" t="s">
        <v>7</v>
      </c>
      <c r="C3" s="22" t="s">
        <v>8</v>
      </c>
      <c r="D3" s="190"/>
      <c r="E3" s="178"/>
      <c r="F3" s="176"/>
      <c r="G3" s="190"/>
      <c r="H3" s="190"/>
      <c r="I3" s="132" t="s">
        <v>7</v>
      </c>
      <c r="J3" s="131" t="s">
        <v>8</v>
      </c>
      <c r="K3" s="191"/>
      <c r="L3" s="178"/>
      <c r="M3" s="176"/>
      <c r="N3" s="191"/>
      <c r="O3" s="191"/>
      <c r="P3" s="133" t="s">
        <v>7</v>
      </c>
      <c r="Q3" s="134" t="s">
        <v>8</v>
      </c>
      <c r="R3" s="174"/>
      <c r="S3" s="178"/>
      <c r="T3" s="176"/>
      <c r="U3" s="174"/>
      <c r="V3" s="174"/>
      <c r="W3" s="135" t="s">
        <v>7</v>
      </c>
      <c r="X3" s="136" t="s">
        <v>8</v>
      </c>
      <c r="Y3" s="183"/>
      <c r="Z3" s="187"/>
      <c r="AA3" s="185"/>
      <c r="AB3" s="183"/>
      <c r="AC3" s="183"/>
      <c r="AD3" s="137" t="s">
        <v>7</v>
      </c>
      <c r="AE3" s="138" t="s">
        <v>8</v>
      </c>
      <c r="AF3" s="180"/>
      <c r="AG3" s="178"/>
      <c r="AH3" s="185"/>
      <c r="AI3" s="180"/>
      <c r="AJ3" s="180"/>
      <c r="AK3" s="6"/>
      <c r="AM3" s="139">
        <f>Front!E5</f>
        <v>37500</v>
      </c>
      <c r="AN3" s="139">
        <f>Front!E6</f>
        <v>31291</v>
      </c>
      <c r="AO3" s="14" t="s">
        <v>161</v>
      </c>
      <c r="AP3" s="140" t="s">
        <v>157</v>
      </c>
      <c r="AQ3" s="141" t="s">
        <v>58</v>
      </c>
      <c r="AR3" s="140" t="s">
        <v>7</v>
      </c>
      <c r="AS3" s="142" t="s">
        <v>8</v>
      </c>
      <c r="AT3" s="194"/>
      <c r="AU3" s="194"/>
      <c r="AV3" s="194"/>
    </row>
    <row r="4" spans="1:52" ht="15.75">
      <c r="A4" s="143">
        <v>2002</v>
      </c>
      <c r="B4" s="144">
        <v>37288</v>
      </c>
      <c r="C4" s="144">
        <v>36739</v>
      </c>
      <c r="D4" s="144" t="s">
        <v>20</v>
      </c>
      <c r="E4" s="144">
        <v>37377</v>
      </c>
      <c r="F4" s="144">
        <v>37407</v>
      </c>
      <c r="G4" s="144">
        <v>37346</v>
      </c>
      <c r="H4" s="144" t="s">
        <v>21</v>
      </c>
      <c r="I4" s="144">
        <v>36739</v>
      </c>
      <c r="J4" s="144">
        <v>35977</v>
      </c>
      <c r="K4" s="144" t="s">
        <v>59</v>
      </c>
      <c r="L4" s="144">
        <v>37302</v>
      </c>
      <c r="M4" s="144">
        <v>37346</v>
      </c>
      <c r="N4" s="144">
        <v>37256</v>
      </c>
      <c r="O4" s="144" t="s">
        <v>60</v>
      </c>
      <c r="P4" s="144">
        <v>36708</v>
      </c>
      <c r="Q4" s="144">
        <v>34881</v>
      </c>
      <c r="R4" s="144" t="s">
        <v>59</v>
      </c>
      <c r="S4" s="144">
        <v>37302</v>
      </c>
      <c r="T4" s="144">
        <v>37346</v>
      </c>
      <c r="U4" s="144">
        <v>37256</v>
      </c>
      <c r="V4" s="144" t="s">
        <v>60</v>
      </c>
      <c r="W4" s="144">
        <v>36708</v>
      </c>
      <c r="X4" s="144">
        <v>33664</v>
      </c>
      <c r="Y4" s="145">
        <v>37257</v>
      </c>
      <c r="Z4" s="144">
        <v>37257</v>
      </c>
      <c r="AA4" s="144">
        <v>37287</v>
      </c>
      <c r="AB4" s="144">
        <v>37164</v>
      </c>
      <c r="AC4" s="146" t="s">
        <v>137</v>
      </c>
      <c r="AD4" s="144">
        <v>36951</v>
      </c>
      <c r="AE4" s="144">
        <v>32843</v>
      </c>
      <c r="AF4" s="145">
        <v>37500</v>
      </c>
      <c r="AG4" s="144">
        <v>37500</v>
      </c>
      <c r="AH4" s="144">
        <v>37529</v>
      </c>
      <c r="AI4" s="144">
        <v>37468</v>
      </c>
      <c r="AJ4" s="144" t="s">
        <v>101</v>
      </c>
      <c r="AK4" s="144">
        <f>IF($AM$3&lt;=AM4,AM4,"")</f>
      </c>
      <c r="AL4" s="144">
        <f>IF($AN$3&lt;=AN4,AN4,"")</f>
        <v>34881</v>
      </c>
      <c r="AM4" s="144">
        <f>IF($AM$1="SSgt",B4,IF($AM$1="TSgt",I4,IF($AM$1="MSgt",P4,IF($AM$1="SMSgt",W4,IF($AM$1="CMSgt",AD4,"")))))</f>
        <v>36708</v>
      </c>
      <c r="AN4" s="144">
        <f>IF($AM$1="SSgt",C4,IF($AM$1="TSgt",J4,IF($AM$1="MSgt",Q4,IF($AM$1="SMSgt",X4,IF($AM$1="CMSgt",AE4,"")))))</f>
        <v>34881</v>
      </c>
      <c r="AO4" s="144">
        <f>IF(AQ4&lt;&gt;"0",IF(AM$1="SSgt",E4,IF(AM$1="TSgt",L4,IF(AM$1="MSgt",S4,IF(AM$1="SMSgt",Z4,IF(AM$1="CMSgt",AG4,"X"))))),"")</f>
      </c>
      <c r="AP4" s="144">
        <f>IF(AM$1="SSgt",F4,IF(AM$1="TSgt",M4,IF(AM$1="MSgt",T4,IF(AM$1="SMSgt",AA4,IF(AM$1="CMSgt",AH4,"X")))))</f>
        <v>37346</v>
      </c>
      <c r="AQ4" s="146" t="str">
        <f>IF(AK4&lt;&gt;"",IF(AL4&lt;&gt;"",IF(AP4&gt;=AN27,A4,"0"),"0"),"0")</f>
        <v>0</v>
      </c>
      <c r="AR4" s="147">
        <f aca="true" t="shared" si="0" ref="AR4:AR22">IF(AQ4=A4,AM4,"")</f>
      </c>
      <c r="AS4" s="147">
        <f aca="true" t="shared" si="1" ref="AS4:AS22">IF(AQ4=A4,AN4,"")</f>
      </c>
      <c r="AT4" s="144">
        <f>IF(AQ4=A4,IF($AM$1="SSgt",D4,IF($AM$1="TSgt",K4,IF($AM$1="MSgt",R4,IF($AM$1="SMSgt",Y4,IF($AM$1="CMSgt",AF4,""))))),"")</f>
      </c>
      <c r="AU4" s="144">
        <f>IF(AQ4=A4,IF($AM$1="SSgt",G4,IF($AM$1="TSgt",N4,IF($AM$1="MSgt",U4,IF($AM$1="SMSgt",AB4,IF($AM$1="CMSgt",AI4,""))))),"")</f>
      </c>
      <c r="AV4" s="144">
        <f>IF(AQ4=A4,IF($AM$1="SSgt",H4,IF($AM$1="TSgt",O4,IF($AM$1="MSgt",V4,IF($AM$1="SMSgt",AC4,IF($AM$1="CMSgt",AJ4,""))))),"")</f>
      </c>
      <c r="AW4" s="148">
        <f>IF(AQ4=A4,CONCATENATE(AY4,AZ4),"")</f>
      </c>
      <c r="AX4" s="149" t="str">
        <f>CONCATENATE(AY4,AZ4)</f>
        <v>02E7</v>
      </c>
      <c r="AY4" s="149" t="str">
        <f>RIGHT(A4,2)</f>
        <v>02</v>
      </c>
      <c r="AZ4" s="154" t="str">
        <f>IF($AM$1="SSgt","E5",IF($AM$1="TSgt","E6",IF($AM$1="MSgt","E7",IF($AM$1="SMSgt","E8",IF($AM$1="CMSgt","E9","")))))</f>
        <v>E7</v>
      </c>
    </row>
    <row r="5" spans="1:52" ht="15.75">
      <c r="A5" s="143">
        <f>A4+1</f>
        <v>2003</v>
      </c>
      <c r="B5" s="144">
        <v>37653</v>
      </c>
      <c r="C5" s="144">
        <v>37104</v>
      </c>
      <c r="D5" s="144" t="s">
        <v>24</v>
      </c>
      <c r="E5" s="144">
        <v>37742</v>
      </c>
      <c r="F5" s="144">
        <v>37772</v>
      </c>
      <c r="G5" s="144">
        <v>37711</v>
      </c>
      <c r="H5" s="144" t="s">
        <v>40</v>
      </c>
      <c r="I5" s="144">
        <v>37104</v>
      </c>
      <c r="J5" s="144">
        <v>36342</v>
      </c>
      <c r="K5" s="144" t="s">
        <v>79</v>
      </c>
      <c r="L5" s="144">
        <v>37667</v>
      </c>
      <c r="M5" s="144">
        <v>37711</v>
      </c>
      <c r="N5" s="144">
        <v>37621</v>
      </c>
      <c r="O5" s="144" t="s">
        <v>61</v>
      </c>
      <c r="P5" s="144">
        <v>37073</v>
      </c>
      <c r="Q5" s="144">
        <v>35247</v>
      </c>
      <c r="R5" s="144" t="s">
        <v>79</v>
      </c>
      <c r="S5" s="144">
        <v>37667</v>
      </c>
      <c r="T5" s="144">
        <v>37711</v>
      </c>
      <c r="U5" s="144">
        <v>37621</v>
      </c>
      <c r="V5" s="144" t="s">
        <v>61</v>
      </c>
      <c r="W5" s="144">
        <v>37073</v>
      </c>
      <c r="X5" s="144">
        <v>34029</v>
      </c>
      <c r="Y5" s="145">
        <v>37622</v>
      </c>
      <c r="Z5" s="144">
        <v>37622</v>
      </c>
      <c r="AA5" s="144">
        <v>37652</v>
      </c>
      <c r="AB5" s="144">
        <v>37529</v>
      </c>
      <c r="AC5" s="144" t="s">
        <v>100</v>
      </c>
      <c r="AD5" s="144">
        <v>37316</v>
      </c>
      <c r="AE5" s="144">
        <v>33208</v>
      </c>
      <c r="AF5" s="145">
        <v>37865</v>
      </c>
      <c r="AG5" s="144">
        <v>37865</v>
      </c>
      <c r="AH5" s="144">
        <v>37894</v>
      </c>
      <c r="AI5" s="144">
        <v>37833</v>
      </c>
      <c r="AJ5" s="144" t="s">
        <v>119</v>
      </c>
      <c r="AK5" s="144">
        <f aca="true" t="shared" si="2" ref="AK5:AK22">IF($AM$3&lt;=AM5,AM5,"")</f>
      </c>
      <c r="AL5" s="144">
        <f aca="true" t="shared" si="3" ref="AL5:AL22">IF($AN$3&lt;=AN5,AN5,"")</f>
        <v>35247</v>
      </c>
      <c r="AM5" s="144">
        <f aca="true" t="shared" si="4" ref="AM5:AM22">IF($AM$1="SSgt",B5,IF($AM$1="TSgt",I5,IF($AM$1="MSgt",P5,IF($AM$1="SMSgt",W5,IF($AM$1="CMSgt",AD5,"")))))</f>
        <v>37073</v>
      </c>
      <c r="AN5" s="144">
        <f aca="true" t="shared" si="5" ref="AN5:AN22">IF($AM$1="SSgt",C5,IF($AM$1="TSgt",J5,IF($AM$1="MSgt",Q5,IF($AM$1="SMSgt",X5,IF($AM$1="CMSgt",AE5,"")))))</f>
        <v>35247</v>
      </c>
      <c r="AO5" s="144">
        <f>IF(AQ5&lt;&gt;"0",IF(AM$1="SSgt",E5,IF(AM$1="TSgt",L5,IF(AM$1="MSgt",S5,IF(AM$1="SMSgt",Z5,IF(AM$1="CMSgt",AG5,"X"))))),"")</f>
      </c>
      <c r="AP5" s="144">
        <f aca="true" t="shared" si="6" ref="AP5:AP22">IF(AM$1="SSgt",F5,IF(AM$1="TSgt",M5,IF(AM$1="MSgt",T5,IF(AM$1="SMSgt",AA5,IF(AM$1="CMSgt",AH5,"X")))))</f>
        <v>37711</v>
      </c>
      <c r="AQ5" s="146" t="str">
        <f>IF(AQ4="0",IF(AK5&lt;&gt;"",IF(AL5&lt;&gt;"",IF(AP5&gt;=AN$27,A5,"0"),"0"),"0"),"0")</f>
        <v>0</v>
      </c>
      <c r="AR5" s="147">
        <f t="shared" si="0"/>
      </c>
      <c r="AS5" s="147">
        <f t="shared" si="1"/>
      </c>
      <c r="AT5" s="144">
        <f aca="true" t="shared" si="7" ref="AT5:AT22">IF(AQ5=A5,IF($AM$1="SSgt",D5,IF($AM$1="TSgt",K5,IF($AM$1="MSgt",R5,IF($AM$1="SMSgt",Y5,IF($AM$1="CMSgt",AF5,""))))),"")</f>
      </c>
      <c r="AU5" s="144">
        <f aca="true" t="shared" si="8" ref="AU5:AU22">IF(AQ5=A5,IF($AM$1="SSgt",G5,IF($AM$1="TSgt",N5,IF($AM$1="MSgt",U5,IF($AM$1="SMSgt",AB5,IF($AM$1="CMSgt",AI5,""))))),"")</f>
      </c>
      <c r="AV5" s="144">
        <f aca="true" t="shared" si="9" ref="AV5:AV22">IF(AQ5=A5,IF($AM$1="SSgt",H5,IF($AM$1="TSgt",O5,IF($AM$1="MSgt",V5,IF($AM$1="SMSgt",AC5,IF($AM$1="CMSgt",AJ5,""))))),"")</f>
      </c>
      <c r="AW5" s="148">
        <f aca="true" t="shared" si="10" ref="AW5:AW22">IF(AQ5=A5,CONCATENATE(AY5,AZ5),"")</f>
      </c>
      <c r="AX5" s="149" t="str">
        <f aca="true" t="shared" si="11" ref="AX5:AX22">CONCATENATE(AY5,AZ5)</f>
        <v>03E7</v>
      </c>
      <c r="AY5" s="149" t="str">
        <f aca="true" t="shared" si="12" ref="AY5:AY22">RIGHT(A5,2)</f>
        <v>03</v>
      </c>
      <c r="AZ5" s="154" t="str">
        <f aca="true" t="shared" si="13" ref="AZ5:AZ22">IF($AM$1="SSgt","E5",IF($AM$1="TSgt","E6",IF($AM$1="MSgt","E7",IF($AM$1="SMSgt","E8",IF($AM$1="CMSgt","E9","")))))</f>
        <v>E7</v>
      </c>
    </row>
    <row r="6" spans="1:52" ht="15.75">
      <c r="A6" s="143">
        <f aca="true" t="shared" si="14" ref="A6:A21">A5+1</f>
        <v>2004</v>
      </c>
      <c r="B6" s="144">
        <v>38018</v>
      </c>
      <c r="C6" s="144">
        <v>37469</v>
      </c>
      <c r="D6" s="144" t="s">
        <v>23</v>
      </c>
      <c r="E6" s="144">
        <v>38108</v>
      </c>
      <c r="F6" s="144">
        <v>38138</v>
      </c>
      <c r="G6" s="144">
        <v>38077</v>
      </c>
      <c r="H6" s="144" t="s">
        <v>41</v>
      </c>
      <c r="I6" s="144">
        <v>37469</v>
      </c>
      <c r="J6" s="144">
        <v>36708</v>
      </c>
      <c r="K6" s="144" t="s">
        <v>80</v>
      </c>
      <c r="L6" s="144">
        <v>38032</v>
      </c>
      <c r="M6" s="144">
        <v>38077</v>
      </c>
      <c r="N6" s="144">
        <v>37986</v>
      </c>
      <c r="O6" s="144" t="s">
        <v>62</v>
      </c>
      <c r="P6" s="144">
        <v>37438</v>
      </c>
      <c r="Q6" s="144">
        <v>35612</v>
      </c>
      <c r="R6" s="144" t="s">
        <v>80</v>
      </c>
      <c r="S6" s="144">
        <v>38032</v>
      </c>
      <c r="T6" s="144">
        <v>38077</v>
      </c>
      <c r="U6" s="144">
        <v>37986</v>
      </c>
      <c r="V6" s="144" t="s">
        <v>62</v>
      </c>
      <c r="W6" s="144">
        <v>37438</v>
      </c>
      <c r="X6" s="144">
        <v>34394</v>
      </c>
      <c r="Y6" s="145">
        <v>37987</v>
      </c>
      <c r="Z6" s="144">
        <v>37987</v>
      </c>
      <c r="AA6" s="144">
        <v>38017</v>
      </c>
      <c r="AB6" s="144">
        <v>37894</v>
      </c>
      <c r="AC6" s="144" t="s">
        <v>102</v>
      </c>
      <c r="AD6" s="144">
        <v>37681</v>
      </c>
      <c r="AE6" s="144">
        <v>33573</v>
      </c>
      <c r="AF6" s="145">
        <v>38231</v>
      </c>
      <c r="AG6" s="144">
        <v>38231</v>
      </c>
      <c r="AH6" s="144">
        <v>38260</v>
      </c>
      <c r="AI6" s="144">
        <v>38199</v>
      </c>
      <c r="AJ6" s="144" t="s">
        <v>120</v>
      </c>
      <c r="AK6" s="144">
        <f t="shared" si="2"/>
      </c>
      <c r="AL6" s="144">
        <f t="shared" si="3"/>
        <v>35612</v>
      </c>
      <c r="AM6" s="144">
        <f t="shared" si="4"/>
        <v>37438</v>
      </c>
      <c r="AN6" s="144">
        <f t="shared" si="5"/>
        <v>35612</v>
      </c>
      <c r="AO6" s="144">
        <f aca="true" t="shared" si="15" ref="AO6:AO22">IF(AQ6&lt;&gt;"0",IF(AM$1="SSgt",E6,IF(AM$1="TSgt",L6,IF(AM$1="MSgt",S6,IF(AM$1="SMSgt",Z6,IF(AM$1="CMSgt",AG6,"X"))))),"")</f>
      </c>
      <c r="AP6" s="144">
        <f t="shared" si="6"/>
        <v>38077</v>
      </c>
      <c r="AQ6" s="146" t="str">
        <f aca="true" t="shared" si="16" ref="AQ6:AQ22">IF(AQ5="0",IF(AK6&lt;&gt;"",IF(AL6&lt;&gt;"",IF(AP6&gt;=AN$27,A6,"0"),"0"),"0"),"0")</f>
        <v>0</v>
      </c>
      <c r="AR6" s="147">
        <f t="shared" si="0"/>
      </c>
      <c r="AS6" s="147">
        <f t="shared" si="1"/>
      </c>
      <c r="AT6" s="144">
        <f t="shared" si="7"/>
      </c>
      <c r="AU6" s="144">
        <f t="shared" si="8"/>
      </c>
      <c r="AV6" s="144">
        <f t="shared" si="9"/>
      </c>
      <c r="AW6" s="148">
        <f t="shared" si="10"/>
      </c>
      <c r="AX6" s="149" t="str">
        <f t="shared" si="11"/>
        <v>04E7</v>
      </c>
      <c r="AY6" s="149" t="str">
        <f t="shared" si="12"/>
        <v>04</v>
      </c>
      <c r="AZ6" s="154" t="str">
        <f t="shared" si="13"/>
        <v>E7</v>
      </c>
    </row>
    <row r="7" spans="1:52" ht="15.75">
      <c r="A7" s="143">
        <f t="shared" si="14"/>
        <v>2005</v>
      </c>
      <c r="B7" s="144">
        <v>38384</v>
      </c>
      <c r="C7" s="144">
        <v>37834</v>
      </c>
      <c r="D7" s="144" t="s">
        <v>22</v>
      </c>
      <c r="E7" s="144">
        <v>38473</v>
      </c>
      <c r="F7" s="144">
        <v>38503</v>
      </c>
      <c r="G7" s="144">
        <v>38442</v>
      </c>
      <c r="H7" s="144" t="s">
        <v>42</v>
      </c>
      <c r="I7" s="144">
        <v>37834</v>
      </c>
      <c r="J7" s="144">
        <v>37073</v>
      </c>
      <c r="K7" s="144" t="s">
        <v>81</v>
      </c>
      <c r="L7" s="144">
        <v>38398</v>
      </c>
      <c r="M7" s="144">
        <v>38442</v>
      </c>
      <c r="N7" s="144">
        <v>38352</v>
      </c>
      <c r="O7" s="144" t="s">
        <v>63</v>
      </c>
      <c r="P7" s="144">
        <v>37803</v>
      </c>
      <c r="Q7" s="144">
        <v>35977</v>
      </c>
      <c r="R7" s="144" t="s">
        <v>81</v>
      </c>
      <c r="S7" s="144">
        <v>38398</v>
      </c>
      <c r="T7" s="144">
        <v>38442</v>
      </c>
      <c r="U7" s="144">
        <v>38352</v>
      </c>
      <c r="V7" s="144" t="s">
        <v>63</v>
      </c>
      <c r="W7" s="144">
        <v>37803</v>
      </c>
      <c r="X7" s="144">
        <v>34759</v>
      </c>
      <c r="Y7" s="145">
        <v>38353</v>
      </c>
      <c r="Z7" s="144">
        <v>38353</v>
      </c>
      <c r="AA7" s="144">
        <v>38383</v>
      </c>
      <c r="AB7" s="144">
        <v>38260</v>
      </c>
      <c r="AC7" s="144" t="s">
        <v>103</v>
      </c>
      <c r="AD7" s="144">
        <v>38047</v>
      </c>
      <c r="AE7" s="144">
        <v>33939</v>
      </c>
      <c r="AF7" s="145">
        <v>38596</v>
      </c>
      <c r="AG7" s="144">
        <v>38596</v>
      </c>
      <c r="AH7" s="144">
        <v>38625</v>
      </c>
      <c r="AI7" s="144">
        <v>38564</v>
      </c>
      <c r="AJ7" s="144" t="s">
        <v>121</v>
      </c>
      <c r="AK7" s="144">
        <f t="shared" si="2"/>
        <v>37803</v>
      </c>
      <c r="AL7" s="144">
        <f t="shared" si="3"/>
        <v>35977</v>
      </c>
      <c r="AM7" s="144">
        <f t="shared" si="4"/>
        <v>37803</v>
      </c>
      <c r="AN7" s="144">
        <f t="shared" si="5"/>
        <v>35977</v>
      </c>
      <c r="AO7" s="144">
        <f t="shared" si="15"/>
        <v>38398</v>
      </c>
      <c r="AP7" s="144">
        <f t="shared" si="6"/>
        <v>38442</v>
      </c>
      <c r="AQ7" s="146">
        <f t="shared" si="16"/>
        <v>2005</v>
      </c>
      <c r="AR7" s="147">
        <f t="shared" si="0"/>
        <v>37803</v>
      </c>
      <c r="AS7" s="147">
        <f t="shared" si="1"/>
        <v>35977</v>
      </c>
      <c r="AT7" s="144" t="str">
        <f t="shared" si="7"/>
        <v>15 Feb 05 through 31 Mar 05</v>
      </c>
      <c r="AU7" s="144">
        <f t="shared" si="8"/>
        <v>38352</v>
      </c>
      <c r="AV7" s="144" t="str">
        <f t="shared" si="9"/>
        <v>Aug 05 through Jul 06</v>
      </c>
      <c r="AW7" s="148" t="str">
        <f t="shared" si="10"/>
        <v>05E7</v>
      </c>
      <c r="AX7" s="149" t="str">
        <f t="shared" si="11"/>
        <v>05E7</v>
      </c>
      <c r="AY7" s="149" t="str">
        <f t="shared" si="12"/>
        <v>05</v>
      </c>
      <c r="AZ7" s="154" t="str">
        <f t="shared" si="13"/>
        <v>E7</v>
      </c>
    </row>
    <row r="8" spans="1:52" ht="15.75">
      <c r="A8" s="143">
        <f t="shared" si="14"/>
        <v>2006</v>
      </c>
      <c r="B8" s="144">
        <v>38749</v>
      </c>
      <c r="C8" s="144">
        <v>38200</v>
      </c>
      <c r="D8" s="144" t="s">
        <v>25</v>
      </c>
      <c r="E8" s="144">
        <v>38838</v>
      </c>
      <c r="F8" s="144">
        <v>38868</v>
      </c>
      <c r="G8" s="144">
        <v>38807</v>
      </c>
      <c r="H8" s="144" t="s">
        <v>43</v>
      </c>
      <c r="I8" s="144">
        <v>38200</v>
      </c>
      <c r="J8" s="144">
        <v>37438</v>
      </c>
      <c r="K8" s="144" t="s">
        <v>82</v>
      </c>
      <c r="L8" s="144">
        <v>38763</v>
      </c>
      <c r="M8" s="144">
        <v>38807</v>
      </c>
      <c r="N8" s="144">
        <v>38717</v>
      </c>
      <c r="O8" s="144" t="s">
        <v>64</v>
      </c>
      <c r="P8" s="144">
        <v>38169</v>
      </c>
      <c r="Q8" s="144">
        <v>36342</v>
      </c>
      <c r="R8" s="144" t="s">
        <v>82</v>
      </c>
      <c r="S8" s="144">
        <v>38763</v>
      </c>
      <c r="T8" s="144">
        <v>38807</v>
      </c>
      <c r="U8" s="144">
        <v>38717</v>
      </c>
      <c r="V8" s="144" t="s">
        <v>64</v>
      </c>
      <c r="W8" s="144">
        <v>38169</v>
      </c>
      <c r="X8" s="144">
        <v>35125</v>
      </c>
      <c r="Y8" s="145">
        <v>38718</v>
      </c>
      <c r="Z8" s="144">
        <v>38718</v>
      </c>
      <c r="AA8" s="144">
        <v>38748</v>
      </c>
      <c r="AB8" s="144">
        <v>38625</v>
      </c>
      <c r="AC8" s="144" t="s">
        <v>106</v>
      </c>
      <c r="AD8" s="144">
        <v>38412</v>
      </c>
      <c r="AE8" s="144">
        <v>34304</v>
      </c>
      <c r="AF8" s="145">
        <v>38961</v>
      </c>
      <c r="AG8" s="144">
        <v>38961</v>
      </c>
      <c r="AH8" s="144">
        <v>38990</v>
      </c>
      <c r="AI8" s="144">
        <v>38929</v>
      </c>
      <c r="AJ8" s="144" t="s">
        <v>122</v>
      </c>
      <c r="AK8" s="144">
        <f t="shared" si="2"/>
        <v>38169</v>
      </c>
      <c r="AL8" s="144">
        <f t="shared" si="3"/>
        <v>36342</v>
      </c>
      <c r="AM8" s="144">
        <f t="shared" si="4"/>
        <v>38169</v>
      </c>
      <c r="AN8" s="144">
        <f t="shared" si="5"/>
        <v>36342</v>
      </c>
      <c r="AO8" s="144">
        <f t="shared" si="15"/>
      </c>
      <c r="AP8" s="144">
        <f t="shared" si="6"/>
        <v>38807</v>
      </c>
      <c r="AQ8" s="146" t="str">
        <f t="shared" si="16"/>
        <v>0</v>
      </c>
      <c r="AR8" s="147">
        <f t="shared" si="0"/>
      </c>
      <c r="AS8" s="147">
        <f t="shared" si="1"/>
      </c>
      <c r="AT8" s="144">
        <f t="shared" si="7"/>
      </c>
      <c r="AU8" s="144">
        <f t="shared" si="8"/>
      </c>
      <c r="AV8" s="144">
        <f t="shared" si="9"/>
      </c>
      <c r="AW8" s="148">
        <f t="shared" si="10"/>
      </c>
      <c r="AX8" s="149" t="str">
        <f t="shared" si="11"/>
        <v>06E7</v>
      </c>
      <c r="AY8" s="149" t="str">
        <f t="shared" si="12"/>
        <v>06</v>
      </c>
      <c r="AZ8" s="154" t="str">
        <f t="shared" si="13"/>
        <v>E7</v>
      </c>
    </row>
    <row r="9" spans="1:52" ht="15.75">
      <c r="A9" s="143">
        <f t="shared" si="14"/>
        <v>2007</v>
      </c>
      <c r="B9" s="144">
        <v>39114</v>
      </c>
      <c r="C9" s="144">
        <v>38565</v>
      </c>
      <c r="D9" s="144" t="s">
        <v>26</v>
      </c>
      <c r="E9" s="144">
        <v>39203</v>
      </c>
      <c r="F9" s="144">
        <v>39233</v>
      </c>
      <c r="G9" s="144">
        <v>39172</v>
      </c>
      <c r="H9" s="144" t="s">
        <v>44</v>
      </c>
      <c r="I9" s="144">
        <v>38565</v>
      </c>
      <c r="J9" s="144">
        <v>37803</v>
      </c>
      <c r="K9" s="144" t="s">
        <v>83</v>
      </c>
      <c r="L9" s="144">
        <v>39128</v>
      </c>
      <c r="M9" s="144">
        <v>39172</v>
      </c>
      <c r="N9" s="144">
        <v>39082</v>
      </c>
      <c r="O9" s="144" t="s">
        <v>65</v>
      </c>
      <c r="P9" s="144">
        <v>38534</v>
      </c>
      <c r="Q9" s="144">
        <v>36708</v>
      </c>
      <c r="R9" s="144" t="s">
        <v>83</v>
      </c>
      <c r="S9" s="144">
        <v>39128</v>
      </c>
      <c r="T9" s="144">
        <v>39172</v>
      </c>
      <c r="U9" s="144">
        <v>39082</v>
      </c>
      <c r="V9" s="144" t="s">
        <v>65</v>
      </c>
      <c r="W9" s="144">
        <v>38534</v>
      </c>
      <c r="X9" s="144">
        <v>35490</v>
      </c>
      <c r="Y9" s="145">
        <v>39083</v>
      </c>
      <c r="Z9" s="144">
        <v>39083</v>
      </c>
      <c r="AA9" s="144">
        <v>39113</v>
      </c>
      <c r="AB9" s="144">
        <v>38990</v>
      </c>
      <c r="AC9" s="144" t="s">
        <v>104</v>
      </c>
      <c r="AD9" s="144">
        <v>38777</v>
      </c>
      <c r="AE9" s="144">
        <v>34669</v>
      </c>
      <c r="AF9" s="145">
        <v>39326</v>
      </c>
      <c r="AG9" s="144">
        <v>39326</v>
      </c>
      <c r="AH9" s="144">
        <v>39355</v>
      </c>
      <c r="AI9" s="144">
        <v>39294</v>
      </c>
      <c r="AJ9" s="144" t="s">
        <v>123</v>
      </c>
      <c r="AK9" s="144">
        <f t="shared" si="2"/>
        <v>38534</v>
      </c>
      <c r="AL9" s="144">
        <f t="shared" si="3"/>
        <v>36708</v>
      </c>
      <c r="AM9" s="144">
        <f t="shared" si="4"/>
        <v>38534</v>
      </c>
      <c r="AN9" s="144">
        <f t="shared" si="5"/>
        <v>36708</v>
      </c>
      <c r="AO9" s="144">
        <f t="shared" si="15"/>
        <v>39128</v>
      </c>
      <c r="AP9" s="144">
        <f t="shared" si="6"/>
        <v>39172</v>
      </c>
      <c r="AQ9" s="146">
        <f t="shared" si="16"/>
        <v>2007</v>
      </c>
      <c r="AR9" s="147">
        <f t="shared" si="0"/>
        <v>38534</v>
      </c>
      <c r="AS9" s="147">
        <f t="shared" si="1"/>
        <v>36708</v>
      </c>
      <c r="AT9" s="144" t="str">
        <f t="shared" si="7"/>
        <v>15 Feb 07 through 31 Mar 07</v>
      </c>
      <c r="AU9" s="144">
        <f t="shared" si="8"/>
        <v>39082</v>
      </c>
      <c r="AV9" s="144" t="str">
        <f t="shared" si="9"/>
        <v>Aug 07 through Jul 08</v>
      </c>
      <c r="AW9" s="148" t="str">
        <f t="shared" si="10"/>
        <v>07E7</v>
      </c>
      <c r="AX9" s="149" t="str">
        <f t="shared" si="11"/>
        <v>07E7</v>
      </c>
      <c r="AY9" s="149" t="str">
        <f t="shared" si="12"/>
        <v>07</v>
      </c>
      <c r="AZ9" s="154" t="str">
        <f t="shared" si="13"/>
        <v>E7</v>
      </c>
    </row>
    <row r="10" spans="1:52" ht="15.75">
      <c r="A10" s="143">
        <f t="shared" si="14"/>
        <v>2008</v>
      </c>
      <c r="B10" s="144">
        <v>39479</v>
      </c>
      <c r="C10" s="144">
        <v>38930</v>
      </c>
      <c r="D10" s="144" t="s">
        <v>27</v>
      </c>
      <c r="E10" s="144">
        <v>39569</v>
      </c>
      <c r="F10" s="144">
        <v>39599</v>
      </c>
      <c r="G10" s="144">
        <v>39538</v>
      </c>
      <c r="H10" s="144" t="s">
        <v>45</v>
      </c>
      <c r="I10" s="144">
        <v>38930</v>
      </c>
      <c r="J10" s="144">
        <v>38169</v>
      </c>
      <c r="K10" s="144" t="s">
        <v>84</v>
      </c>
      <c r="L10" s="144">
        <v>39493</v>
      </c>
      <c r="M10" s="144">
        <v>39538</v>
      </c>
      <c r="N10" s="144">
        <v>39447</v>
      </c>
      <c r="O10" s="144" t="s">
        <v>66</v>
      </c>
      <c r="P10" s="144">
        <v>38899</v>
      </c>
      <c r="Q10" s="144">
        <v>37073</v>
      </c>
      <c r="R10" s="144" t="s">
        <v>84</v>
      </c>
      <c r="S10" s="144">
        <v>39493</v>
      </c>
      <c r="T10" s="144">
        <v>39538</v>
      </c>
      <c r="U10" s="144">
        <v>39447</v>
      </c>
      <c r="V10" s="144" t="s">
        <v>66</v>
      </c>
      <c r="W10" s="144">
        <v>38899</v>
      </c>
      <c r="X10" s="144">
        <v>35855</v>
      </c>
      <c r="Y10" s="145">
        <v>39448</v>
      </c>
      <c r="Z10" s="144">
        <v>39448</v>
      </c>
      <c r="AA10" s="144">
        <v>39478</v>
      </c>
      <c r="AB10" s="144">
        <v>39355</v>
      </c>
      <c r="AC10" s="144" t="s">
        <v>107</v>
      </c>
      <c r="AD10" s="144">
        <v>39142</v>
      </c>
      <c r="AE10" s="144">
        <v>35034</v>
      </c>
      <c r="AF10" s="145">
        <v>39692</v>
      </c>
      <c r="AG10" s="144">
        <v>39692</v>
      </c>
      <c r="AH10" s="144">
        <v>39721</v>
      </c>
      <c r="AI10" s="144">
        <v>39660</v>
      </c>
      <c r="AJ10" s="144" t="s">
        <v>124</v>
      </c>
      <c r="AK10" s="144">
        <f t="shared" si="2"/>
        <v>38899</v>
      </c>
      <c r="AL10" s="144">
        <f t="shared" si="3"/>
        <v>37073</v>
      </c>
      <c r="AM10" s="144">
        <f t="shared" si="4"/>
        <v>38899</v>
      </c>
      <c r="AN10" s="144">
        <f t="shared" si="5"/>
        <v>37073</v>
      </c>
      <c r="AO10" s="144">
        <f t="shared" si="15"/>
      </c>
      <c r="AP10" s="144">
        <f t="shared" si="6"/>
        <v>39538</v>
      </c>
      <c r="AQ10" s="146" t="str">
        <f t="shared" si="16"/>
        <v>0</v>
      </c>
      <c r="AR10" s="147">
        <f t="shared" si="0"/>
      </c>
      <c r="AS10" s="147">
        <f t="shared" si="1"/>
      </c>
      <c r="AT10" s="144">
        <f t="shared" si="7"/>
      </c>
      <c r="AU10" s="144">
        <f t="shared" si="8"/>
      </c>
      <c r="AV10" s="144">
        <f t="shared" si="9"/>
      </c>
      <c r="AW10" s="148">
        <f t="shared" si="10"/>
      </c>
      <c r="AX10" s="149" t="str">
        <f t="shared" si="11"/>
        <v>08E7</v>
      </c>
      <c r="AY10" s="149" t="str">
        <f t="shared" si="12"/>
        <v>08</v>
      </c>
      <c r="AZ10" s="154" t="str">
        <f t="shared" si="13"/>
        <v>E7</v>
      </c>
    </row>
    <row r="11" spans="1:52" ht="15.75">
      <c r="A11" s="143">
        <f t="shared" si="14"/>
        <v>2009</v>
      </c>
      <c r="B11" s="144">
        <v>39845</v>
      </c>
      <c r="C11" s="144">
        <v>39295</v>
      </c>
      <c r="D11" s="144" t="s">
        <v>28</v>
      </c>
      <c r="E11" s="144">
        <v>39934</v>
      </c>
      <c r="F11" s="144">
        <v>39964</v>
      </c>
      <c r="G11" s="144">
        <v>39903</v>
      </c>
      <c r="H11" s="144" t="s">
        <v>46</v>
      </c>
      <c r="I11" s="144">
        <v>39295</v>
      </c>
      <c r="J11" s="144">
        <v>38534</v>
      </c>
      <c r="K11" s="144" t="s">
        <v>85</v>
      </c>
      <c r="L11" s="144">
        <v>39859</v>
      </c>
      <c r="M11" s="144">
        <v>39903</v>
      </c>
      <c r="N11" s="144">
        <v>39813</v>
      </c>
      <c r="O11" s="144" t="s">
        <v>67</v>
      </c>
      <c r="P11" s="144">
        <v>39264</v>
      </c>
      <c r="Q11" s="144">
        <v>37438</v>
      </c>
      <c r="R11" s="144" t="s">
        <v>85</v>
      </c>
      <c r="S11" s="144">
        <v>39859</v>
      </c>
      <c r="T11" s="144">
        <v>39903</v>
      </c>
      <c r="U11" s="144">
        <v>39813</v>
      </c>
      <c r="V11" s="144" t="s">
        <v>67</v>
      </c>
      <c r="W11" s="144">
        <v>39264</v>
      </c>
      <c r="X11" s="144">
        <v>36220</v>
      </c>
      <c r="Y11" s="145">
        <v>39814</v>
      </c>
      <c r="Z11" s="144">
        <v>39814</v>
      </c>
      <c r="AA11" s="144">
        <v>39844</v>
      </c>
      <c r="AB11" s="144">
        <v>39721</v>
      </c>
      <c r="AC11" s="144" t="s">
        <v>105</v>
      </c>
      <c r="AD11" s="144">
        <v>39508</v>
      </c>
      <c r="AE11" s="144">
        <v>35400</v>
      </c>
      <c r="AF11" s="145">
        <v>40057</v>
      </c>
      <c r="AG11" s="144">
        <v>40057</v>
      </c>
      <c r="AH11" s="144">
        <v>40086</v>
      </c>
      <c r="AI11" s="144">
        <v>40025</v>
      </c>
      <c r="AJ11" s="144" t="s">
        <v>125</v>
      </c>
      <c r="AK11" s="144">
        <f t="shared" si="2"/>
        <v>39264</v>
      </c>
      <c r="AL11" s="144">
        <f t="shared" si="3"/>
        <v>37438</v>
      </c>
      <c r="AM11" s="144">
        <f t="shared" si="4"/>
        <v>39264</v>
      </c>
      <c r="AN11" s="144">
        <f t="shared" si="5"/>
        <v>37438</v>
      </c>
      <c r="AO11" s="144">
        <f t="shared" si="15"/>
        <v>39859</v>
      </c>
      <c r="AP11" s="144">
        <f t="shared" si="6"/>
        <v>39903</v>
      </c>
      <c r="AQ11" s="146">
        <f t="shared" si="16"/>
        <v>2009</v>
      </c>
      <c r="AR11" s="147">
        <f t="shared" si="0"/>
        <v>39264</v>
      </c>
      <c r="AS11" s="147">
        <f t="shared" si="1"/>
        <v>37438</v>
      </c>
      <c r="AT11" s="144" t="str">
        <f t="shared" si="7"/>
        <v>15 Feb 09 through 31 Mar 09</v>
      </c>
      <c r="AU11" s="144">
        <f t="shared" si="8"/>
        <v>39813</v>
      </c>
      <c r="AV11" s="144" t="str">
        <f t="shared" si="9"/>
        <v>Aug 09 through Jul 10</v>
      </c>
      <c r="AW11" s="148" t="str">
        <f t="shared" si="10"/>
        <v>09E7</v>
      </c>
      <c r="AX11" s="149" t="str">
        <f t="shared" si="11"/>
        <v>09E7</v>
      </c>
      <c r="AY11" s="149" t="str">
        <f t="shared" si="12"/>
        <v>09</v>
      </c>
      <c r="AZ11" s="154" t="str">
        <f t="shared" si="13"/>
        <v>E7</v>
      </c>
    </row>
    <row r="12" spans="1:52" ht="15.75">
      <c r="A12" s="143">
        <f t="shared" si="14"/>
        <v>2010</v>
      </c>
      <c r="B12" s="144">
        <v>40210</v>
      </c>
      <c r="C12" s="144">
        <v>39661</v>
      </c>
      <c r="D12" s="144" t="s">
        <v>29</v>
      </c>
      <c r="E12" s="144">
        <v>40299</v>
      </c>
      <c r="F12" s="144">
        <v>40329</v>
      </c>
      <c r="G12" s="144">
        <v>40268</v>
      </c>
      <c r="H12" s="144" t="s">
        <v>47</v>
      </c>
      <c r="I12" s="144">
        <v>39661</v>
      </c>
      <c r="J12" s="144">
        <v>38899</v>
      </c>
      <c r="K12" s="144" t="s">
        <v>86</v>
      </c>
      <c r="L12" s="144">
        <v>40224</v>
      </c>
      <c r="M12" s="144">
        <v>40268</v>
      </c>
      <c r="N12" s="144">
        <v>40178</v>
      </c>
      <c r="O12" s="144" t="s">
        <v>68</v>
      </c>
      <c r="P12" s="144">
        <v>39630</v>
      </c>
      <c r="Q12" s="144">
        <v>37803</v>
      </c>
      <c r="R12" s="144" t="s">
        <v>86</v>
      </c>
      <c r="S12" s="144">
        <v>40224</v>
      </c>
      <c r="T12" s="144">
        <v>40268</v>
      </c>
      <c r="U12" s="144">
        <v>40178</v>
      </c>
      <c r="V12" s="144" t="s">
        <v>68</v>
      </c>
      <c r="W12" s="144">
        <v>39630</v>
      </c>
      <c r="X12" s="144">
        <v>36586</v>
      </c>
      <c r="Y12" s="145">
        <v>40179</v>
      </c>
      <c r="Z12" s="144">
        <v>40179</v>
      </c>
      <c r="AA12" s="144">
        <v>40209</v>
      </c>
      <c r="AB12" s="144">
        <v>40086</v>
      </c>
      <c r="AC12" s="144" t="s">
        <v>108</v>
      </c>
      <c r="AD12" s="144">
        <v>39873</v>
      </c>
      <c r="AE12" s="144">
        <v>35765</v>
      </c>
      <c r="AF12" s="145">
        <v>40422</v>
      </c>
      <c r="AG12" s="144">
        <v>40422</v>
      </c>
      <c r="AH12" s="144">
        <v>40451</v>
      </c>
      <c r="AI12" s="144">
        <v>40390</v>
      </c>
      <c r="AJ12" s="144" t="s">
        <v>126</v>
      </c>
      <c r="AK12" s="144">
        <f t="shared" si="2"/>
        <v>39630</v>
      </c>
      <c r="AL12" s="144">
        <f t="shared" si="3"/>
        <v>37803</v>
      </c>
      <c r="AM12" s="144">
        <f t="shared" si="4"/>
        <v>39630</v>
      </c>
      <c r="AN12" s="144">
        <f t="shared" si="5"/>
        <v>37803</v>
      </c>
      <c r="AO12" s="144">
        <f t="shared" si="15"/>
      </c>
      <c r="AP12" s="144">
        <f t="shared" si="6"/>
        <v>40268</v>
      </c>
      <c r="AQ12" s="146" t="str">
        <f t="shared" si="16"/>
        <v>0</v>
      </c>
      <c r="AR12" s="147">
        <f t="shared" si="0"/>
      </c>
      <c r="AS12" s="147">
        <f t="shared" si="1"/>
      </c>
      <c r="AT12" s="144">
        <f t="shared" si="7"/>
      </c>
      <c r="AU12" s="144">
        <f t="shared" si="8"/>
      </c>
      <c r="AV12" s="144">
        <f t="shared" si="9"/>
      </c>
      <c r="AW12" s="148">
        <f t="shared" si="10"/>
      </c>
      <c r="AX12" s="149" t="str">
        <f t="shared" si="11"/>
        <v>10E7</v>
      </c>
      <c r="AY12" s="149" t="str">
        <f t="shared" si="12"/>
        <v>10</v>
      </c>
      <c r="AZ12" s="154" t="str">
        <f t="shared" si="13"/>
        <v>E7</v>
      </c>
    </row>
    <row r="13" spans="1:52" ht="15.75">
      <c r="A13" s="143">
        <f t="shared" si="14"/>
        <v>2011</v>
      </c>
      <c r="B13" s="144">
        <v>40575</v>
      </c>
      <c r="C13" s="144">
        <v>40026</v>
      </c>
      <c r="D13" s="144" t="s">
        <v>30</v>
      </c>
      <c r="E13" s="144">
        <v>40664</v>
      </c>
      <c r="F13" s="144">
        <v>40694</v>
      </c>
      <c r="G13" s="144">
        <v>40633</v>
      </c>
      <c r="H13" s="144" t="s">
        <v>48</v>
      </c>
      <c r="I13" s="144">
        <v>40026</v>
      </c>
      <c r="J13" s="144">
        <v>39264</v>
      </c>
      <c r="K13" s="144" t="s">
        <v>87</v>
      </c>
      <c r="L13" s="144">
        <v>40589</v>
      </c>
      <c r="M13" s="144">
        <v>40633</v>
      </c>
      <c r="N13" s="144">
        <v>40543</v>
      </c>
      <c r="O13" s="144" t="s">
        <v>69</v>
      </c>
      <c r="P13" s="144">
        <v>39995</v>
      </c>
      <c r="Q13" s="144">
        <v>38169</v>
      </c>
      <c r="R13" s="144" t="s">
        <v>87</v>
      </c>
      <c r="S13" s="144">
        <v>40589</v>
      </c>
      <c r="T13" s="144">
        <v>40633</v>
      </c>
      <c r="U13" s="144">
        <v>40543</v>
      </c>
      <c r="V13" s="144" t="s">
        <v>69</v>
      </c>
      <c r="W13" s="144">
        <v>39995</v>
      </c>
      <c r="X13" s="144">
        <v>36951</v>
      </c>
      <c r="Y13" s="145">
        <v>40544</v>
      </c>
      <c r="Z13" s="144">
        <v>40544</v>
      </c>
      <c r="AA13" s="144">
        <v>40574</v>
      </c>
      <c r="AB13" s="144">
        <v>40451</v>
      </c>
      <c r="AC13" s="144" t="s">
        <v>109</v>
      </c>
      <c r="AD13" s="144">
        <v>40238</v>
      </c>
      <c r="AE13" s="144">
        <v>36130</v>
      </c>
      <c r="AF13" s="145">
        <v>40787</v>
      </c>
      <c r="AG13" s="144">
        <v>40787</v>
      </c>
      <c r="AH13" s="144">
        <v>40816</v>
      </c>
      <c r="AI13" s="144">
        <v>40755</v>
      </c>
      <c r="AJ13" s="144" t="s">
        <v>127</v>
      </c>
      <c r="AK13" s="144">
        <f t="shared" si="2"/>
        <v>39995</v>
      </c>
      <c r="AL13" s="144">
        <f t="shared" si="3"/>
        <v>38169</v>
      </c>
      <c r="AM13" s="144">
        <f t="shared" si="4"/>
        <v>39995</v>
      </c>
      <c r="AN13" s="144">
        <f t="shared" si="5"/>
        <v>38169</v>
      </c>
      <c r="AO13" s="144">
        <f t="shared" si="15"/>
        <v>40589</v>
      </c>
      <c r="AP13" s="144">
        <f t="shared" si="6"/>
        <v>40633</v>
      </c>
      <c r="AQ13" s="146">
        <f t="shared" si="16"/>
        <v>2011</v>
      </c>
      <c r="AR13" s="147">
        <f t="shared" si="0"/>
        <v>39995</v>
      </c>
      <c r="AS13" s="147">
        <f t="shared" si="1"/>
        <v>38169</v>
      </c>
      <c r="AT13" s="144" t="str">
        <f t="shared" si="7"/>
        <v>15 Feb 11 through 31 Mar 11</v>
      </c>
      <c r="AU13" s="144">
        <f t="shared" si="8"/>
        <v>40543</v>
      </c>
      <c r="AV13" s="144" t="str">
        <f t="shared" si="9"/>
        <v>Aug 11 through Jul 12</v>
      </c>
      <c r="AW13" s="148" t="str">
        <f t="shared" si="10"/>
        <v>11E7</v>
      </c>
      <c r="AX13" s="149" t="str">
        <f t="shared" si="11"/>
        <v>11E7</v>
      </c>
      <c r="AY13" s="149" t="str">
        <f t="shared" si="12"/>
        <v>11</v>
      </c>
      <c r="AZ13" s="154" t="str">
        <f t="shared" si="13"/>
        <v>E7</v>
      </c>
    </row>
    <row r="14" spans="1:52" ht="15.75">
      <c r="A14" s="143">
        <f t="shared" si="14"/>
        <v>2012</v>
      </c>
      <c r="B14" s="144">
        <v>40940</v>
      </c>
      <c r="C14" s="144">
        <v>40391</v>
      </c>
      <c r="D14" s="144" t="s">
        <v>31</v>
      </c>
      <c r="E14" s="144">
        <v>41030</v>
      </c>
      <c r="F14" s="144">
        <v>41060</v>
      </c>
      <c r="G14" s="144">
        <v>40999</v>
      </c>
      <c r="H14" s="144" t="s">
        <v>49</v>
      </c>
      <c r="I14" s="144">
        <v>40391</v>
      </c>
      <c r="J14" s="144">
        <v>39630</v>
      </c>
      <c r="K14" s="144" t="s">
        <v>88</v>
      </c>
      <c r="L14" s="144">
        <v>40954</v>
      </c>
      <c r="M14" s="144">
        <v>40999</v>
      </c>
      <c r="N14" s="144">
        <v>40908</v>
      </c>
      <c r="O14" s="144" t="s">
        <v>70</v>
      </c>
      <c r="P14" s="144">
        <v>40360</v>
      </c>
      <c r="Q14" s="144">
        <v>38534</v>
      </c>
      <c r="R14" s="144" t="s">
        <v>88</v>
      </c>
      <c r="S14" s="144">
        <v>40954</v>
      </c>
      <c r="T14" s="144">
        <v>40999</v>
      </c>
      <c r="U14" s="144">
        <v>40908</v>
      </c>
      <c r="V14" s="144" t="s">
        <v>70</v>
      </c>
      <c r="W14" s="144">
        <v>40360</v>
      </c>
      <c r="X14" s="144">
        <v>37316</v>
      </c>
      <c r="Y14" s="145">
        <v>40909</v>
      </c>
      <c r="Z14" s="144">
        <v>40909</v>
      </c>
      <c r="AA14" s="144">
        <v>40939</v>
      </c>
      <c r="AB14" s="144">
        <v>40816</v>
      </c>
      <c r="AC14" s="144" t="s">
        <v>110</v>
      </c>
      <c r="AD14" s="144">
        <v>40603</v>
      </c>
      <c r="AE14" s="144">
        <v>36495</v>
      </c>
      <c r="AF14" s="145">
        <v>41153</v>
      </c>
      <c r="AG14" s="144">
        <v>41153</v>
      </c>
      <c r="AH14" s="144">
        <v>41182</v>
      </c>
      <c r="AI14" s="144">
        <v>41121</v>
      </c>
      <c r="AJ14" s="144" t="s">
        <v>128</v>
      </c>
      <c r="AK14" s="144">
        <f t="shared" si="2"/>
        <v>40360</v>
      </c>
      <c r="AL14" s="144">
        <f t="shared" si="3"/>
        <v>38534</v>
      </c>
      <c r="AM14" s="144">
        <f t="shared" si="4"/>
        <v>40360</v>
      </c>
      <c r="AN14" s="144">
        <f t="shared" si="5"/>
        <v>38534</v>
      </c>
      <c r="AO14" s="144">
        <f t="shared" si="15"/>
      </c>
      <c r="AP14" s="144">
        <f t="shared" si="6"/>
        <v>40999</v>
      </c>
      <c r="AQ14" s="146" t="str">
        <f t="shared" si="16"/>
        <v>0</v>
      </c>
      <c r="AR14" s="147">
        <f t="shared" si="0"/>
      </c>
      <c r="AS14" s="147">
        <f t="shared" si="1"/>
      </c>
      <c r="AT14" s="144">
        <f t="shared" si="7"/>
      </c>
      <c r="AU14" s="144">
        <f t="shared" si="8"/>
      </c>
      <c r="AV14" s="144">
        <f t="shared" si="9"/>
      </c>
      <c r="AW14" s="148">
        <f t="shared" si="10"/>
      </c>
      <c r="AX14" s="149" t="str">
        <f t="shared" si="11"/>
        <v>12E7</v>
      </c>
      <c r="AY14" s="149" t="str">
        <f t="shared" si="12"/>
        <v>12</v>
      </c>
      <c r="AZ14" s="154" t="str">
        <f t="shared" si="13"/>
        <v>E7</v>
      </c>
    </row>
    <row r="15" spans="1:52" ht="15.75">
      <c r="A15" s="143">
        <f t="shared" si="14"/>
        <v>2013</v>
      </c>
      <c r="B15" s="144">
        <v>41306</v>
      </c>
      <c r="C15" s="144">
        <v>40756</v>
      </c>
      <c r="D15" s="144" t="s">
        <v>32</v>
      </c>
      <c r="E15" s="144">
        <v>41395</v>
      </c>
      <c r="F15" s="144">
        <v>41425</v>
      </c>
      <c r="G15" s="144">
        <v>41364</v>
      </c>
      <c r="H15" s="144" t="s">
        <v>50</v>
      </c>
      <c r="I15" s="144">
        <v>40756</v>
      </c>
      <c r="J15" s="144">
        <v>39995</v>
      </c>
      <c r="K15" s="144" t="s">
        <v>89</v>
      </c>
      <c r="L15" s="144">
        <v>41320</v>
      </c>
      <c r="M15" s="144">
        <v>41364</v>
      </c>
      <c r="N15" s="144">
        <v>41274</v>
      </c>
      <c r="O15" s="144" t="s">
        <v>71</v>
      </c>
      <c r="P15" s="144">
        <v>40725</v>
      </c>
      <c r="Q15" s="144">
        <v>38899</v>
      </c>
      <c r="R15" s="144" t="s">
        <v>89</v>
      </c>
      <c r="S15" s="144">
        <v>41320</v>
      </c>
      <c r="T15" s="144">
        <v>41364</v>
      </c>
      <c r="U15" s="144">
        <v>41274</v>
      </c>
      <c r="V15" s="144" t="s">
        <v>71</v>
      </c>
      <c r="W15" s="144">
        <v>40725</v>
      </c>
      <c r="X15" s="144">
        <v>37681</v>
      </c>
      <c r="Y15" s="145">
        <v>41275</v>
      </c>
      <c r="Z15" s="144">
        <v>41275</v>
      </c>
      <c r="AA15" s="144">
        <v>41305</v>
      </c>
      <c r="AB15" s="144">
        <v>41182</v>
      </c>
      <c r="AC15" s="144" t="s">
        <v>111</v>
      </c>
      <c r="AD15" s="144">
        <v>40969</v>
      </c>
      <c r="AE15" s="144">
        <v>36861</v>
      </c>
      <c r="AF15" s="145">
        <v>41518</v>
      </c>
      <c r="AG15" s="144">
        <v>41518</v>
      </c>
      <c r="AH15" s="144">
        <v>41547</v>
      </c>
      <c r="AI15" s="144">
        <v>41486</v>
      </c>
      <c r="AJ15" s="144" t="s">
        <v>129</v>
      </c>
      <c r="AK15" s="144">
        <f t="shared" si="2"/>
        <v>40725</v>
      </c>
      <c r="AL15" s="144">
        <f t="shared" si="3"/>
        <v>38899</v>
      </c>
      <c r="AM15" s="144">
        <f t="shared" si="4"/>
        <v>40725</v>
      </c>
      <c r="AN15" s="144">
        <f t="shared" si="5"/>
        <v>38899</v>
      </c>
      <c r="AO15" s="144">
        <f t="shared" si="15"/>
        <v>41320</v>
      </c>
      <c r="AP15" s="144">
        <f t="shared" si="6"/>
        <v>41364</v>
      </c>
      <c r="AQ15" s="146">
        <f t="shared" si="16"/>
        <v>2013</v>
      </c>
      <c r="AR15" s="147">
        <f t="shared" si="0"/>
        <v>40725</v>
      </c>
      <c r="AS15" s="147">
        <f t="shared" si="1"/>
        <v>38899</v>
      </c>
      <c r="AT15" s="144" t="str">
        <f t="shared" si="7"/>
        <v>15 Feb 13 through 31 Mar 13</v>
      </c>
      <c r="AU15" s="144">
        <f t="shared" si="8"/>
        <v>41274</v>
      </c>
      <c r="AV15" s="144" t="str">
        <f t="shared" si="9"/>
        <v>Aug 13 through Jul 14</v>
      </c>
      <c r="AW15" s="148" t="str">
        <f t="shared" si="10"/>
        <v>13E7</v>
      </c>
      <c r="AX15" s="149" t="str">
        <f t="shared" si="11"/>
        <v>13E7</v>
      </c>
      <c r="AY15" s="149" t="str">
        <f t="shared" si="12"/>
        <v>13</v>
      </c>
      <c r="AZ15" s="154" t="str">
        <f t="shared" si="13"/>
        <v>E7</v>
      </c>
    </row>
    <row r="16" spans="1:52" ht="15.75">
      <c r="A16" s="143">
        <f t="shared" si="14"/>
        <v>2014</v>
      </c>
      <c r="B16" s="144">
        <v>41671</v>
      </c>
      <c r="C16" s="144">
        <v>41122</v>
      </c>
      <c r="D16" s="144" t="s">
        <v>33</v>
      </c>
      <c r="E16" s="144">
        <v>41760</v>
      </c>
      <c r="F16" s="144">
        <v>41790</v>
      </c>
      <c r="G16" s="144">
        <v>41729</v>
      </c>
      <c r="H16" s="144" t="s">
        <v>51</v>
      </c>
      <c r="I16" s="144">
        <v>41122</v>
      </c>
      <c r="J16" s="144">
        <v>40360</v>
      </c>
      <c r="K16" s="144" t="s">
        <v>90</v>
      </c>
      <c r="L16" s="144">
        <v>41685</v>
      </c>
      <c r="M16" s="144">
        <v>41729</v>
      </c>
      <c r="N16" s="144">
        <v>41639</v>
      </c>
      <c r="O16" s="144" t="s">
        <v>72</v>
      </c>
      <c r="P16" s="144">
        <v>41091</v>
      </c>
      <c r="Q16" s="144">
        <v>39264</v>
      </c>
      <c r="R16" s="144" t="s">
        <v>90</v>
      </c>
      <c r="S16" s="144">
        <v>41685</v>
      </c>
      <c r="T16" s="144">
        <v>41729</v>
      </c>
      <c r="U16" s="144">
        <v>41639</v>
      </c>
      <c r="V16" s="144" t="s">
        <v>72</v>
      </c>
      <c r="W16" s="144">
        <v>41091</v>
      </c>
      <c r="X16" s="144">
        <v>38047</v>
      </c>
      <c r="Y16" s="145">
        <v>41640</v>
      </c>
      <c r="Z16" s="144">
        <v>41640</v>
      </c>
      <c r="AA16" s="144">
        <v>41670</v>
      </c>
      <c r="AB16" s="144">
        <v>41547</v>
      </c>
      <c r="AC16" s="144" t="s">
        <v>112</v>
      </c>
      <c r="AD16" s="144">
        <v>41334</v>
      </c>
      <c r="AE16" s="144">
        <v>37226</v>
      </c>
      <c r="AF16" s="145">
        <v>41883</v>
      </c>
      <c r="AG16" s="144">
        <v>41883</v>
      </c>
      <c r="AH16" s="144">
        <v>41912</v>
      </c>
      <c r="AI16" s="144">
        <v>41851</v>
      </c>
      <c r="AJ16" s="144" t="s">
        <v>130</v>
      </c>
      <c r="AK16" s="144">
        <f t="shared" si="2"/>
        <v>41091</v>
      </c>
      <c r="AL16" s="144">
        <f t="shared" si="3"/>
        <v>39264</v>
      </c>
      <c r="AM16" s="144">
        <f t="shared" si="4"/>
        <v>41091</v>
      </c>
      <c r="AN16" s="144">
        <f t="shared" si="5"/>
        <v>39264</v>
      </c>
      <c r="AO16" s="144">
        <f t="shared" si="15"/>
      </c>
      <c r="AP16" s="144">
        <f t="shared" si="6"/>
        <v>41729</v>
      </c>
      <c r="AQ16" s="146" t="str">
        <f t="shared" si="16"/>
        <v>0</v>
      </c>
      <c r="AR16" s="147">
        <f t="shared" si="0"/>
      </c>
      <c r="AS16" s="147">
        <f t="shared" si="1"/>
      </c>
      <c r="AT16" s="144">
        <f t="shared" si="7"/>
      </c>
      <c r="AU16" s="144">
        <f t="shared" si="8"/>
      </c>
      <c r="AV16" s="144">
        <f t="shared" si="9"/>
      </c>
      <c r="AW16" s="148">
        <f t="shared" si="10"/>
      </c>
      <c r="AX16" s="149" t="str">
        <f t="shared" si="11"/>
        <v>14E7</v>
      </c>
      <c r="AY16" s="149" t="str">
        <f t="shared" si="12"/>
        <v>14</v>
      </c>
      <c r="AZ16" s="154" t="str">
        <f t="shared" si="13"/>
        <v>E7</v>
      </c>
    </row>
    <row r="17" spans="1:52" ht="15.75">
      <c r="A17" s="143">
        <f t="shared" si="14"/>
        <v>2015</v>
      </c>
      <c r="B17" s="144">
        <v>42036</v>
      </c>
      <c r="C17" s="144">
        <v>41487</v>
      </c>
      <c r="D17" s="144" t="s">
        <v>34</v>
      </c>
      <c r="E17" s="144">
        <v>42125</v>
      </c>
      <c r="F17" s="144">
        <v>42155</v>
      </c>
      <c r="G17" s="144">
        <v>42094</v>
      </c>
      <c r="H17" s="144" t="s">
        <v>52</v>
      </c>
      <c r="I17" s="144">
        <v>41487</v>
      </c>
      <c r="J17" s="144">
        <v>40725</v>
      </c>
      <c r="K17" s="144" t="s">
        <v>91</v>
      </c>
      <c r="L17" s="144">
        <v>42050</v>
      </c>
      <c r="M17" s="144">
        <v>42094</v>
      </c>
      <c r="N17" s="144">
        <v>42004</v>
      </c>
      <c r="O17" s="144" t="s">
        <v>73</v>
      </c>
      <c r="P17" s="144">
        <v>41456</v>
      </c>
      <c r="Q17" s="144">
        <v>39630</v>
      </c>
      <c r="R17" s="144" t="s">
        <v>91</v>
      </c>
      <c r="S17" s="144">
        <v>42050</v>
      </c>
      <c r="T17" s="144">
        <v>42094</v>
      </c>
      <c r="U17" s="144">
        <v>42004</v>
      </c>
      <c r="V17" s="144" t="s">
        <v>73</v>
      </c>
      <c r="W17" s="144">
        <v>41456</v>
      </c>
      <c r="X17" s="144">
        <v>38412</v>
      </c>
      <c r="Y17" s="145">
        <v>42005</v>
      </c>
      <c r="Z17" s="144">
        <v>42005</v>
      </c>
      <c r="AA17" s="144">
        <v>42035</v>
      </c>
      <c r="AB17" s="144">
        <v>41912</v>
      </c>
      <c r="AC17" s="144" t="s">
        <v>113</v>
      </c>
      <c r="AD17" s="144">
        <v>41699</v>
      </c>
      <c r="AE17" s="144">
        <v>37591</v>
      </c>
      <c r="AF17" s="145">
        <v>42248</v>
      </c>
      <c r="AG17" s="144">
        <v>42248</v>
      </c>
      <c r="AH17" s="144">
        <v>42277</v>
      </c>
      <c r="AI17" s="144">
        <v>42216</v>
      </c>
      <c r="AJ17" s="144" t="s">
        <v>131</v>
      </c>
      <c r="AK17" s="144">
        <f t="shared" si="2"/>
        <v>41456</v>
      </c>
      <c r="AL17" s="144">
        <f t="shared" si="3"/>
        <v>39630</v>
      </c>
      <c r="AM17" s="144">
        <f t="shared" si="4"/>
        <v>41456</v>
      </c>
      <c r="AN17" s="144">
        <f t="shared" si="5"/>
        <v>39630</v>
      </c>
      <c r="AO17" s="144">
        <f t="shared" si="15"/>
        <v>42050</v>
      </c>
      <c r="AP17" s="144">
        <f t="shared" si="6"/>
        <v>42094</v>
      </c>
      <c r="AQ17" s="146">
        <f t="shared" si="16"/>
        <v>2015</v>
      </c>
      <c r="AR17" s="147">
        <f t="shared" si="0"/>
        <v>41456</v>
      </c>
      <c r="AS17" s="147">
        <f t="shared" si="1"/>
        <v>39630</v>
      </c>
      <c r="AT17" s="144" t="str">
        <f t="shared" si="7"/>
        <v>15 Feb 15 through 31 Mar 15</v>
      </c>
      <c r="AU17" s="144">
        <f t="shared" si="8"/>
        <v>42004</v>
      </c>
      <c r="AV17" s="144" t="str">
        <f t="shared" si="9"/>
        <v>Aug 15 through Jul 16</v>
      </c>
      <c r="AW17" s="148" t="str">
        <f t="shared" si="10"/>
        <v>15E7</v>
      </c>
      <c r="AX17" s="149" t="str">
        <f t="shared" si="11"/>
        <v>15E7</v>
      </c>
      <c r="AY17" s="149" t="str">
        <f t="shared" si="12"/>
        <v>15</v>
      </c>
      <c r="AZ17" s="154" t="str">
        <f t="shared" si="13"/>
        <v>E7</v>
      </c>
    </row>
    <row r="18" spans="1:52" ht="15.75">
      <c r="A18" s="143">
        <f t="shared" si="14"/>
        <v>2016</v>
      </c>
      <c r="B18" s="144">
        <v>42401</v>
      </c>
      <c r="C18" s="144">
        <v>41852</v>
      </c>
      <c r="D18" s="144" t="s">
        <v>35</v>
      </c>
      <c r="E18" s="144">
        <v>42491</v>
      </c>
      <c r="F18" s="144">
        <v>42521</v>
      </c>
      <c r="G18" s="144">
        <v>42460</v>
      </c>
      <c r="H18" s="144" t="s">
        <v>53</v>
      </c>
      <c r="I18" s="144">
        <v>41852</v>
      </c>
      <c r="J18" s="144">
        <v>41091</v>
      </c>
      <c r="K18" s="144" t="s">
        <v>92</v>
      </c>
      <c r="L18" s="144">
        <v>42415</v>
      </c>
      <c r="M18" s="144">
        <v>42460</v>
      </c>
      <c r="N18" s="144">
        <v>42369</v>
      </c>
      <c r="O18" s="144" t="s">
        <v>74</v>
      </c>
      <c r="P18" s="144">
        <v>41821</v>
      </c>
      <c r="Q18" s="144">
        <v>39995</v>
      </c>
      <c r="R18" s="144" t="s">
        <v>92</v>
      </c>
      <c r="S18" s="144">
        <v>42415</v>
      </c>
      <c r="T18" s="144">
        <v>42460</v>
      </c>
      <c r="U18" s="144">
        <v>42369</v>
      </c>
      <c r="V18" s="144" t="s">
        <v>74</v>
      </c>
      <c r="W18" s="144">
        <v>41821</v>
      </c>
      <c r="X18" s="144">
        <v>38777</v>
      </c>
      <c r="Y18" s="145">
        <v>42370</v>
      </c>
      <c r="Z18" s="144">
        <v>42370</v>
      </c>
      <c r="AA18" s="144">
        <v>42400</v>
      </c>
      <c r="AB18" s="144">
        <v>42277</v>
      </c>
      <c r="AC18" s="144" t="s">
        <v>114</v>
      </c>
      <c r="AD18" s="144">
        <v>42064</v>
      </c>
      <c r="AE18" s="144">
        <v>37956</v>
      </c>
      <c r="AF18" s="145">
        <v>42614</v>
      </c>
      <c r="AG18" s="144">
        <v>42614</v>
      </c>
      <c r="AH18" s="144">
        <v>42643</v>
      </c>
      <c r="AI18" s="144">
        <v>42582</v>
      </c>
      <c r="AJ18" s="144" t="s">
        <v>132</v>
      </c>
      <c r="AK18" s="144">
        <f t="shared" si="2"/>
        <v>41821</v>
      </c>
      <c r="AL18" s="144">
        <f t="shared" si="3"/>
        <v>39995</v>
      </c>
      <c r="AM18" s="144">
        <f t="shared" si="4"/>
        <v>41821</v>
      </c>
      <c r="AN18" s="144">
        <f t="shared" si="5"/>
        <v>39995</v>
      </c>
      <c r="AO18" s="144">
        <f t="shared" si="15"/>
      </c>
      <c r="AP18" s="144">
        <f t="shared" si="6"/>
        <v>42460</v>
      </c>
      <c r="AQ18" s="146" t="str">
        <f t="shared" si="16"/>
        <v>0</v>
      </c>
      <c r="AR18" s="147">
        <f t="shared" si="0"/>
      </c>
      <c r="AS18" s="147">
        <f t="shared" si="1"/>
      </c>
      <c r="AT18" s="144">
        <f t="shared" si="7"/>
      </c>
      <c r="AU18" s="144">
        <f t="shared" si="8"/>
      </c>
      <c r="AV18" s="144">
        <f t="shared" si="9"/>
      </c>
      <c r="AW18" s="148">
        <f t="shared" si="10"/>
      </c>
      <c r="AX18" s="149" t="str">
        <f t="shared" si="11"/>
        <v>16E7</v>
      </c>
      <c r="AY18" s="149" t="str">
        <f t="shared" si="12"/>
        <v>16</v>
      </c>
      <c r="AZ18" s="154" t="str">
        <f t="shared" si="13"/>
        <v>E7</v>
      </c>
    </row>
    <row r="19" spans="1:52" ht="15.75">
      <c r="A19" s="143">
        <f t="shared" si="14"/>
        <v>2017</v>
      </c>
      <c r="B19" s="144">
        <v>42767</v>
      </c>
      <c r="C19" s="144">
        <v>42217</v>
      </c>
      <c r="D19" s="144" t="s">
        <v>36</v>
      </c>
      <c r="E19" s="144">
        <v>42856</v>
      </c>
      <c r="F19" s="144">
        <v>42886</v>
      </c>
      <c r="G19" s="144">
        <v>42825</v>
      </c>
      <c r="H19" s="144" t="s">
        <v>54</v>
      </c>
      <c r="I19" s="144">
        <v>42217</v>
      </c>
      <c r="J19" s="144">
        <v>41456</v>
      </c>
      <c r="K19" s="144" t="s">
        <v>93</v>
      </c>
      <c r="L19" s="144">
        <v>42781</v>
      </c>
      <c r="M19" s="144">
        <v>42825</v>
      </c>
      <c r="N19" s="144">
        <v>42735</v>
      </c>
      <c r="O19" s="144" t="s">
        <v>75</v>
      </c>
      <c r="P19" s="144">
        <v>42186</v>
      </c>
      <c r="Q19" s="144">
        <v>40360</v>
      </c>
      <c r="R19" s="144" t="s">
        <v>93</v>
      </c>
      <c r="S19" s="144">
        <v>42781</v>
      </c>
      <c r="T19" s="144">
        <v>42825</v>
      </c>
      <c r="U19" s="144">
        <v>42735</v>
      </c>
      <c r="V19" s="144" t="s">
        <v>75</v>
      </c>
      <c r="W19" s="144">
        <v>42186</v>
      </c>
      <c r="X19" s="144">
        <v>39142</v>
      </c>
      <c r="Y19" s="145">
        <v>42736</v>
      </c>
      <c r="Z19" s="144">
        <v>42736</v>
      </c>
      <c r="AA19" s="144">
        <v>42766</v>
      </c>
      <c r="AB19" s="144">
        <v>42643</v>
      </c>
      <c r="AC19" s="144" t="s">
        <v>115</v>
      </c>
      <c r="AD19" s="144">
        <v>42430</v>
      </c>
      <c r="AE19" s="144">
        <v>38322</v>
      </c>
      <c r="AF19" s="145">
        <v>42979</v>
      </c>
      <c r="AG19" s="144">
        <v>42979</v>
      </c>
      <c r="AH19" s="144">
        <v>43008</v>
      </c>
      <c r="AI19" s="144">
        <v>42947</v>
      </c>
      <c r="AJ19" s="144" t="s">
        <v>133</v>
      </c>
      <c r="AK19" s="144">
        <f t="shared" si="2"/>
        <v>42186</v>
      </c>
      <c r="AL19" s="144">
        <f t="shared" si="3"/>
        <v>40360</v>
      </c>
      <c r="AM19" s="144">
        <f t="shared" si="4"/>
        <v>42186</v>
      </c>
      <c r="AN19" s="144">
        <f t="shared" si="5"/>
        <v>40360</v>
      </c>
      <c r="AO19" s="144">
        <f t="shared" si="15"/>
        <v>42781</v>
      </c>
      <c r="AP19" s="144">
        <f t="shared" si="6"/>
        <v>42825</v>
      </c>
      <c r="AQ19" s="146">
        <f t="shared" si="16"/>
        <v>2017</v>
      </c>
      <c r="AR19" s="147">
        <f t="shared" si="0"/>
        <v>42186</v>
      </c>
      <c r="AS19" s="147">
        <f t="shared" si="1"/>
        <v>40360</v>
      </c>
      <c r="AT19" s="144" t="str">
        <f t="shared" si="7"/>
        <v>15 Feb 17 through 31 Mar 17</v>
      </c>
      <c r="AU19" s="144">
        <f t="shared" si="8"/>
        <v>42735</v>
      </c>
      <c r="AV19" s="144" t="str">
        <f t="shared" si="9"/>
        <v>Aug 17 through Jul 18</v>
      </c>
      <c r="AW19" s="148" t="str">
        <f t="shared" si="10"/>
        <v>17E7</v>
      </c>
      <c r="AX19" s="149" t="str">
        <f t="shared" si="11"/>
        <v>17E7</v>
      </c>
      <c r="AY19" s="149" t="str">
        <f t="shared" si="12"/>
        <v>17</v>
      </c>
      <c r="AZ19" s="154" t="str">
        <f t="shared" si="13"/>
        <v>E7</v>
      </c>
    </row>
    <row r="20" spans="1:52" ht="15.75">
      <c r="A20" s="143">
        <f t="shared" si="14"/>
        <v>2018</v>
      </c>
      <c r="B20" s="144">
        <v>43132</v>
      </c>
      <c r="C20" s="144">
        <v>42583</v>
      </c>
      <c r="D20" s="144" t="s">
        <v>37</v>
      </c>
      <c r="E20" s="144">
        <v>43221</v>
      </c>
      <c r="F20" s="144">
        <v>43251</v>
      </c>
      <c r="G20" s="144">
        <v>43190</v>
      </c>
      <c r="H20" s="144" t="s">
        <v>55</v>
      </c>
      <c r="I20" s="144">
        <v>42583</v>
      </c>
      <c r="J20" s="144">
        <v>41821</v>
      </c>
      <c r="K20" s="144" t="s">
        <v>94</v>
      </c>
      <c r="L20" s="144">
        <v>43146</v>
      </c>
      <c r="M20" s="144">
        <v>43190</v>
      </c>
      <c r="N20" s="144">
        <v>43100</v>
      </c>
      <c r="O20" s="144" t="s">
        <v>76</v>
      </c>
      <c r="P20" s="144">
        <v>42552</v>
      </c>
      <c r="Q20" s="144">
        <v>40725</v>
      </c>
      <c r="R20" s="144" t="s">
        <v>94</v>
      </c>
      <c r="S20" s="144">
        <v>43146</v>
      </c>
      <c r="T20" s="144">
        <v>43190</v>
      </c>
      <c r="U20" s="144">
        <v>43100</v>
      </c>
      <c r="V20" s="144" t="s">
        <v>76</v>
      </c>
      <c r="W20" s="144">
        <v>42552</v>
      </c>
      <c r="X20" s="144">
        <v>39508</v>
      </c>
      <c r="Y20" s="145">
        <v>43101</v>
      </c>
      <c r="Z20" s="144">
        <v>43101</v>
      </c>
      <c r="AA20" s="144">
        <v>43131</v>
      </c>
      <c r="AB20" s="144">
        <v>43008</v>
      </c>
      <c r="AC20" s="144" t="s">
        <v>116</v>
      </c>
      <c r="AD20" s="144">
        <v>42795</v>
      </c>
      <c r="AE20" s="144">
        <v>38687</v>
      </c>
      <c r="AF20" s="145">
        <v>43344</v>
      </c>
      <c r="AG20" s="144">
        <v>43344</v>
      </c>
      <c r="AH20" s="144">
        <v>43373</v>
      </c>
      <c r="AI20" s="144">
        <v>43312</v>
      </c>
      <c r="AJ20" s="144" t="s">
        <v>134</v>
      </c>
      <c r="AK20" s="144">
        <f t="shared" si="2"/>
        <v>42552</v>
      </c>
      <c r="AL20" s="144">
        <f t="shared" si="3"/>
        <v>40725</v>
      </c>
      <c r="AM20" s="144">
        <f t="shared" si="4"/>
        <v>42552</v>
      </c>
      <c r="AN20" s="144">
        <f t="shared" si="5"/>
        <v>40725</v>
      </c>
      <c r="AO20" s="144">
        <f t="shared" si="15"/>
      </c>
      <c r="AP20" s="144">
        <f t="shared" si="6"/>
        <v>43190</v>
      </c>
      <c r="AQ20" s="146" t="str">
        <f t="shared" si="16"/>
        <v>0</v>
      </c>
      <c r="AR20" s="147">
        <f t="shared" si="0"/>
      </c>
      <c r="AS20" s="147">
        <f t="shared" si="1"/>
      </c>
      <c r="AT20" s="144">
        <f t="shared" si="7"/>
      </c>
      <c r="AU20" s="144">
        <f t="shared" si="8"/>
      </c>
      <c r="AV20" s="144">
        <f t="shared" si="9"/>
      </c>
      <c r="AW20" s="148">
        <f t="shared" si="10"/>
      </c>
      <c r="AX20" s="149" t="str">
        <f t="shared" si="11"/>
        <v>18E7</v>
      </c>
      <c r="AY20" s="149" t="str">
        <f t="shared" si="12"/>
        <v>18</v>
      </c>
      <c r="AZ20" s="154" t="str">
        <f t="shared" si="13"/>
        <v>E7</v>
      </c>
    </row>
    <row r="21" spans="1:52" ht="15.75">
      <c r="A21" s="143">
        <f t="shared" si="14"/>
        <v>2019</v>
      </c>
      <c r="B21" s="144">
        <v>43497</v>
      </c>
      <c r="C21" s="144">
        <v>42948</v>
      </c>
      <c r="D21" s="144" t="s">
        <v>38</v>
      </c>
      <c r="E21" s="144">
        <v>43586</v>
      </c>
      <c r="F21" s="144">
        <v>43616</v>
      </c>
      <c r="G21" s="144">
        <v>43555</v>
      </c>
      <c r="H21" s="144" t="s">
        <v>56</v>
      </c>
      <c r="I21" s="144">
        <v>42948</v>
      </c>
      <c r="J21" s="144">
        <v>42186.25</v>
      </c>
      <c r="K21" s="144" t="s">
        <v>95</v>
      </c>
      <c r="L21" s="144">
        <v>43511</v>
      </c>
      <c r="M21" s="144">
        <v>43555</v>
      </c>
      <c r="N21" s="144">
        <v>43465</v>
      </c>
      <c r="O21" s="144" t="s">
        <v>77</v>
      </c>
      <c r="P21" s="144">
        <v>42917</v>
      </c>
      <c r="Q21" s="144">
        <v>41091</v>
      </c>
      <c r="R21" s="144" t="s">
        <v>95</v>
      </c>
      <c r="S21" s="144">
        <v>43511</v>
      </c>
      <c r="T21" s="144">
        <v>43555</v>
      </c>
      <c r="U21" s="144">
        <v>43465</v>
      </c>
      <c r="V21" s="144" t="s">
        <v>77</v>
      </c>
      <c r="W21" s="144">
        <v>42917</v>
      </c>
      <c r="X21" s="144">
        <v>39873</v>
      </c>
      <c r="Y21" s="145">
        <v>43466</v>
      </c>
      <c r="Z21" s="144">
        <v>43466</v>
      </c>
      <c r="AA21" s="144">
        <v>43496</v>
      </c>
      <c r="AB21" s="144">
        <v>43373</v>
      </c>
      <c r="AC21" s="144" t="s">
        <v>118</v>
      </c>
      <c r="AD21" s="144">
        <v>43160</v>
      </c>
      <c r="AE21" s="144">
        <v>39052</v>
      </c>
      <c r="AF21" s="145">
        <v>43709</v>
      </c>
      <c r="AG21" s="144">
        <v>43709</v>
      </c>
      <c r="AH21" s="144">
        <v>43738</v>
      </c>
      <c r="AI21" s="144">
        <v>43677</v>
      </c>
      <c r="AJ21" s="144" t="s">
        <v>135</v>
      </c>
      <c r="AK21" s="144">
        <f t="shared" si="2"/>
        <v>42917</v>
      </c>
      <c r="AL21" s="144">
        <f t="shared" si="3"/>
        <v>41091</v>
      </c>
      <c r="AM21" s="144">
        <f t="shared" si="4"/>
        <v>42917</v>
      </c>
      <c r="AN21" s="144">
        <f t="shared" si="5"/>
        <v>41091</v>
      </c>
      <c r="AO21" s="144">
        <f t="shared" si="15"/>
        <v>43511</v>
      </c>
      <c r="AP21" s="144">
        <f t="shared" si="6"/>
        <v>43555</v>
      </c>
      <c r="AQ21" s="146">
        <f t="shared" si="16"/>
        <v>2019</v>
      </c>
      <c r="AR21" s="147">
        <f t="shared" si="0"/>
        <v>42917</v>
      </c>
      <c r="AS21" s="147">
        <f t="shared" si="1"/>
        <v>41091</v>
      </c>
      <c r="AT21" s="144" t="str">
        <f t="shared" si="7"/>
        <v>15 Feb 19 through 31 Mar 19</v>
      </c>
      <c r="AU21" s="144">
        <f t="shared" si="8"/>
        <v>43465</v>
      </c>
      <c r="AV21" s="144" t="str">
        <f t="shared" si="9"/>
        <v>Aug 19 through Jul 20</v>
      </c>
      <c r="AW21" s="148" t="str">
        <f t="shared" si="10"/>
        <v>19E7</v>
      </c>
      <c r="AX21" s="149" t="str">
        <f t="shared" si="11"/>
        <v>19E7</v>
      </c>
      <c r="AY21" s="149" t="str">
        <f t="shared" si="12"/>
        <v>19</v>
      </c>
      <c r="AZ21" s="154" t="str">
        <f t="shared" si="13"/>
        <v>E7</v>
      </c>
    </row>
    <row r="22" spans="1:52" ht="15.75">
      <c r="A22" s="143">
        <f>A21+1</f>
        <v>2020</v>
      </c>
      <c r="B22" s="144">
        <v>43862</v>
      </c>
      <c r="C22" s="144">
        <v>43313</v>
      </c>
      <c r="D22" s="144" t="s">
        <v>39</v>
      </c>
      <c r="E22" s="144">
        <v>43952</v>
      </c>
      <c r="F22" s="144">
        <v>43982</v>
      </c>
      <c r="G22" s="144">
        <v>43921</v>
      </c>
      <c r="H22" s="144" t="s">
        <v>57</v>
      </c>
      <c r="I22" s="144">
        <v>43313</v>
      </c>
      <c r="J22" s="144">
        <v>42552</v>
      </c>
      <c r="K22" s="144" t="s">
        <v>96</v>
      </c>
      <c r="L22" s="144">
        <v>43876</v>
      </c>
      <c r="M22" s="144">
        <v>43921</v>
      </c>
      <c r="N22" s="144">
        <v>43830</v>
      </c>
      <c r="O22" s="144" t="s">
        <v>78</v>
      </c>
      <c r="P22" s="144">
        <v>43282</v>
      </c>
      <c r="Q22" s="144">
        <v>41456</v>
      </c>
      <c r="R22" s="144" t="s">
        <v>96</v>
      </c>
      <c r="S22" s="144">
        <v>43876</v>
      </c>
      <c r="T22" s="144">
        <v>43921</v>
      </c>
      <c r="U22" s="144">
        <v>43830</v>
      </c>
      <c r="V22" s="144" t="s">
        <v>78</v>
      </c>
      <c r="W22" s="144">
        <v>43282</v>
      </c>
      <c r="X22" s="144">
        <v>40238</v>
      </c>
      <c r="Y22" s="145">
        <v>43831</v>
      </c>
      <c r="Z22" s="144">
        <v>43831</v>
      </c>
      <c r="AA22" s="144">
        <v>43861</v>
      </c>
      <c r="AB22" s="144">
        <v>43738</v>
      </c>
      <c r="AC22" s="144" t="s">
        <v>117</v>
      </c>
      <c r="AD22" s="144">
        <v>43525</v>
      </c>
      <c r="AE22" s="144">
        <v>39417</v>
      </c>
      <c r="AF22" s="145">
        <v>44075</v>
      </c>
      <c r="AG22" s="144">
        <v>44075</v>
      </c>
      <c r="AH22" s="144">
        <v>44104</v>
      </c>
      <c r="AI22" s="144">
        <v>44043</v>
      </c>
      <c r="AJ22" s="144" t="s">
        <v>136</v>
      </c>
      <c r="AK22" s="144">
        <f t="shared" si="2"/>
        <v>43282</v>
      </c>
      <c r="AL22" s="144">
        <f t="shared" si="3"/>
        <v>41456</v>
      </c>
      <c r="AM22" s="144">
        <f t="shared" si="4"/>
        <v>43282</v>
      </c>
      <c r="AN22" s="144">
        <f t="shared" si="5"/>
        <v>41456</v>
      </c>
      <c r="AO22" s="144">
        <f t="shared" si="15"/>
      </c>
      <c r="AP22" s="144">
        <f t="shared" si="6"/>
        <v>43921</v>
      </c>
      <c r="AQ22" s="146" t="str">
        <f t="shared" si="16"/>
        <v>0</v>
      </c>
      <c r="AR22" s="147">
        <f t="shared" si="0"/>
      </c>
      <c r="AS22" s="147">
        <f t="shared" si="1"/>
      </c>
      <c r="AT22" s="144">
        <f t="shared" si="7"/>
      </c>
      <c r="AU22" s="144">
        <f t="shared" si="8"/>
      </c>
      <c r="AV22" s="144">
        <f t="shared" si="9"/>
      </c>
      <c r="AW22" s="148">
        <f t="shared" si="10"/>
      </c>
      <c r="AX22" s="149" t="str">
        <f t="shared" si="11"/>
        <v>20E7</v>
      </c>
      <c r="AY22" s="149" t="str">
        <f t="shared" si="12"/>
        <v>20</v>
      </c>
      <c r="AZ22" s="154" t="str">
        <f t="shared" si="13"/>
        <v>E7</v>
      </c>
    </row>
    <row r="23" spans="10:49" ht="15.75">
      <c r="J23" s="4"/>
      <c r="K23" s="4"/>
      <c r="L23" s="4"/>
      <c r="M23" s="4"/>
      <c r="N23" s="4"/>
      <c r="O23" s="4"/>
      <c r="AO23" s="2">
        <f>IF(AO27&lt;&gt;"",AO27,IF(AO28&lt;&gt;"",AO28,AO29))</f>
        <v>38398</v>
      </c>
      <c r="AQ23" s="3">
        <f>IF(AQ27&lt;&gt;"0",AQ27,IF(AQ28&lt;&gt;"",AQ28,AQ29))</f>
        <v>2005</v>
      </c>
      <c r="AR23" s="2">
        <f aca="true" t="shared" si="17" ref="AR23:AW23">IF(AR27&lt;&gt;"",AR27,IF(AR28&lt;&gt;"",AR28,AR29))</f>
        <v>37803</v>
      </c>
      <c r="AS23" s="2">
        <f t="shared" si="17"/>
        <v>35977</v>
      </c>
      <c r="AT23" s="21" t="str">
        <f t="shared" si="17"/>
        <v>15 Feb 05 through 31 Mar 05</v>
      </c>
      <c r="AU23" s="2">
        <f t="shared" si="17"/>
        <v>38352</v>
      </c>
      <c r="AV23" s="1" t="str">
        <f t="shared" si="17"/>
        <v>Aug 05 through Jul 06</v>
      </c>
      <c r="AW23" s="23" t="str">
        <f t="shared" si="17"/>
        <v>05E7</v>
      </c>
    </row>
    <row r="24" spans="41:49" ht="15.75">
      <c r="AO24" s="153">
        <f>AO23-AN27</f>
        <v>853.2746872685166</v>
      </c>
      <c r="AQ24" s="13" t="s">
        <v>58</v>
      </c>
      <c r="AR24" s="14" t="s">
        <v>7</v>
      </c>
      <c r="AS24" s="15" t="s">
        <v>8</v>
      </c>
      <c r="AT24" s="195" t="s">
        <v>17</v>
      </c>
      <c r="AU24" s="197" t="s">
        <v>18</v>
      </c>
      <c r="AV24" s="195" t="s">
        <v>19</v>
      </c>
      <c r="AW24" s="23"/>
    </row>
    <row r="25" spans="41:49" ht="15.75">
      <c r="AO25" s="4" t="str">
        <f>FIXED(AO24,0)</f>
        <v>853</v>
      </c>
      <c r="AT25" s="196"/>
      <c r="AU25" s="198"/>
      <c r="AV25" s="196"/>
      <c r="AW25" s="23"/>
    </row>
    <row r="26" spans="40:49" ht="15.75">
      <c r="AN26" s="125" t="s">
        <v>158</v>
      </c>
      <c r="AO26" s="130"/>
      <c r="AP26" s="130"/>
      <c r="AW26" s="23"/>
    </row>
    <row r="27" spans="40:49" ht="15.75">
      <c r="AN27" s="126">
        <f ca="1">NOW()</f>
        <v>37544.72531273148</v>
      </c>
      <c r="AO27" s="12">
        <f>IF(AO4&lt;&gt;"",AO4,IF(AO5&lt;&gt;"",AO5,IF(AO6&lt;&gt;"",AO6,IF(AO7&lt;&gt;"",AO7,IF(AO8&lt;&gt;"",AO8,IF(AO9&lt;&gt;"",AO9,IF(AO10&lt;&gt;"",AO10,IF(AO11&lt;&gt;"",AO11,""))))))))</f>
        <v>38398</v>
      </c>
      <c r="AP27" s="151"/>
      <c r="AQ27" s="124">
        <f>IF(AQ4&lt;&gt;"0",AQ4,IF(AQ5&lt;&gt;"0",AQ5,IF(AQ6&lt;&gt;"0",AQ6,IF(AQ7&lt;&gt;"0",AQ7,IF(AQ8&lt;&gt;"0",AQ8,IF(AQ9&lt;&gt;"0",AQ9,IF(AQ10&lt;&gt;"0",AQ10,IF(AQ11&lt;&gt;"0",AQ11,"0"))))))))</f>
        <v>2005</v>
      </c>
      <c r="AR27" s="12">
        <f aca="true" t="shared" si="18" ref="AR27:AW27">IF(AR4&lt;&gt;"",AR4,IF(AR5&lt;&gt;"",AR5,IF(AR6&lt;&gt;"",AR6,IF(AR7&lt;&gt;"",AR7,IF(AR8&lt;&gt;"",AR8,IF(AR9&lt;&gt;"",AR9,IF(AR10&lt;&gt;"",AR10,IF(AR11&lt;&gt;"",AR11,""))))))))</f>
        <v>37803</v>
      </c>
      <c r="AS27" s="12">
        <f t="shared" si="18"/>
        <v>35977</v>
      </c>
      <c r="AT27" s="19" t="str">
        <f>IF(AT4&lt;&gt;"",AT4,IF(AT5&lt;&gt;"",AT5,IF(AT6&lt;&gt;"",AT6,IF(AT7&lt;&gt;"",AT7,IF(AT8&lt;&gt;"",AT8,IF(AT9&lt;&gt;"",AT9,IF(AT10&lt;&gt;"",AT10,IF(AT11&lt;&gt;"",AT11,""))))))))</f>
        <v>15 Feb 05 through 31 Mar 05</v>
      </c>
      <c r="AU27" s="19">
        <f t="shared" si="18"/>
        <v>38352</v>
      </c>
      <c r="AV27" s="17" t="str">
        <f t="shared" si="18"/>
        <v>Aug 05 through Jul 06</v>
      </c>
      <c r="AW27" s="24" t="str">
        <f t="shared" si="18"/>
        <v>05E7</v>
      </c>
    </row>
    <row r="28" spans="40:49" ht="15.75">
      <c r="AN28" s="7" t="str">
        <f>TEXT(AN27,"dd-mmm-yy")</f>
        <v>15-Oct-02</v>
      </c>
      <c r="AO28" s="12">
        <f>IF(AO12&lt;&gt;"",AO12,IF(AO13&lt;&gt;"",AO13,IF(AO14&lt;&gt;"",AO14,IF(AO15&lt;&gt;"",AO15,IF(AO16&lt;&gt;"",AO16,IF(AO17&lt;&gt;"",AO17,IF(AO18&lt;&gt;"",AO18,IF(AO19&lt;&gt;"",AO19,""))))))))</f>
        <v>40589</v>
      </c>
      <c r="AQ28" s="18">
        <f>IF(AQ12&lt;&gt;"0",AQ12,IF(AQ13&lt;&gt;"0",AQ13,IF(AQ14&lt;&gt;"0",AQ14,IF(AQ15&lt;&gt;"0",AQ15,IF(AQ16&lt;&gt;"0",AQ16,IF(AQ17&lt;&gt;"0",AQ17,IF(AQ18&lt;&gt;"0",AQ18,IF(AQ19&lt;&gt;"0",AQ19,""))))))))</f>
        <v>2011</v>
      </c>
      <c r="AR28" s="12">
        <f aca="true" t="shared" si="19" ref="AR28:AW28">IF(AR12&lt;&gt;"",AR12,IF(AR13&lt;&gt;"",AR13,IF(AR14&lt;&gt;"",AR14,IF(AR15&lt;&gt;"",AR15,IF(AR16&lt;&gt;"",AR16,IF(AR17&lt;&gt;"",AR17,IF(AR18&lt;&gt;"",AR18,IF(AR19&lt;&gt;"",AR19,""))))))))</f>
        <v>39995</v>
      </c>
      <c r="AS28" s="12">
        <f t="shared" si="19"/>
        <v>38169</v>
      </c>
      <c r="AT28" s="19" t="str">
        <f t="shared" si="19"/>
        <v>15 Feb 11 through 31 Mar 11</v>
      </c>
      <c r="AU28" s="19">
        <f t="shared" si="19"/>
        <v>40543</v>
      </c>
      <c r="AV28" s="17" t="str">
        <f t="shared" si="19"/>
        <v>Aug 11 through Jul 12</v>
      </c>
      <c r="AW28" s="24" t="str">
        <f t="shared" si="19"/>
        <v>11E7</v>
      </c>
    </row>
    <row r="29" spans="41:49" ht="15.75">
      <c r="AO29" s="12">
        <f>IF(AO20&lt;&gt;"",AO20,IF(AO21&lt;&gt;"",AO21,""))</f>
        <v>43511</v>
      </c>
      <c r="AQ29" s="18">
        <f>IF(AQ20&lt;&gt;"0",AQ20,IF(AQ21&lt;&gt;"0",AQ21,"0"))</f>
        <v>2019</v>
      </c>
      <c r="AR29" s="12">
        <f aca="true" t="shared" si="20" ref="AR29:AW29">IF(AR20&lt;&gt;"",AR20,IF(AR21&lt;&gt;"",AR21,""))</f>
        <v>42917</v>
      </c>
      <c r="AS29" s="12">
        <f t="shared" si="20"/>
        <v>41091</v>
      </c>
      <c r="AT29" s="19" t="str">
        <f t="shared" si="20"/>
        <v>15 Feb 19 through 31 Mar 19</v>
      </c>
      <c r="AU29" s="19">
        <f t="shared" si="20"/>
        <v>43465</v>
      </c>
      <c r="AV29" s="17" t="str">
        <f t="shared" si="20"/>
        <v>Aug 19 through Jul 20</v>
      </c>
      <c r="AW29" s="24" t="str">
        <f t="shared" si="20"/>
        <v>19E7</v>
      </c>
    </row>
    <row r="31" spans="40:46" ht="15.75">
      <c r="AN31" s="130"/>
      <c r="AO31" s="130"/>
      <c r="AQ31" s="1" t="s">
        <v>159</v>
      </c>
      <c r="AR31" s="2" t="s">
        <v>162</v>
      </c>
      <c r="AT31" s="20"/>
    </row>
    <row r="34" spans="22:46" ht="15.75">
      <c r="V34" s="7"/>
      <c r="W34" s="7"/>
      <c r="X34" s="8"/>
      <c r="Y34" s="9"/>
      <c r="Z34" s="10"/>
      <c r="AA34" s="10"/>
      <c r="AB34" s="7"/>
      <c r="AC34" s="7"/>
      <c r="AD34" s="7"/>
      <c r="AE34" s="7"/>
      <c r="AF34" s="7"/>
      <c r="AG34" s="7"/>
      <c r="AH34" s="127"/>
      <c r="AI34" s="7"/>
      <c r="AJ34" s="7"/>
      <c r="AK34" s="7"/>
      <c r="AL34" s="7"/>
      <c r="AM34" s="7"/>
      <c r="AN34" s="7"/>
      <c r="AO34" s="7"/>
      <c r="AP34" s="9"/>
      <c r="AQ34" s="7"/>
      <c r="AR34" s="7"/>
      <c r="AS34" s="7"/>
      <c r="AT34" s="16"/>
    </row>
    <row r="35" spans="22:45" ht="15.75">
      <c r="V35" s="7"/>
      <c r="W35" s="7"/>
      <c r="X35" s="8"/>
      <c r="Y35" s="9"/>
      <c r="Z35" s="10"/>
      <c r="AA35" s="10"/>
      <c r="AB35" s="7"/>
      <c r="AC35" s="7"/>
      <c r="AD35" s="7"/>
      <c r="AE35" s="7"/>
      <c r="AF35" s="7"/>
      <c r="AG35" s="7"/>
      <c r="AH35" s="127"/>
      <c r="AI35" s="7"/>
      <c r="AJ35" s="7"/>
      <c r="AK35" s="7"/>
      <c r="AL35" s="7"/>
      <c r="AM35" s="7"/>
      <c r="AN35" s="7"/>
      <c r="AO35" s="7"/>
      <c r="AP35" s="9"/>
      <c r="AQ35" s="7"/>
      <c r="AR35" s="7"/>
      <c r="AS35" s="7"/>
    </row>
    <row r="36" spans="22:45" ht="15.75">
      <c r="V36" s="7"/>
      <c r="W36" s="7"/>
      <c r="X36" s="7"/>
      <c r="Y36" s="7"/>
      <c r="Z36" s="127"/>
      <c r="AA36" s="127"/>
      <c r="AB36" s="7"/>
      <c r="AC36" s="7"/>
      <c r="AD36" s="7"/>
      <c r="AE36" s="7"/>
      <c r="AF36" s="7"/>
      <c r="AG36" s="7"/>
      <c r="AH36" s="127"/>
      <c r="AI36" s="7"/>
      <c r="AJ36" s="7"/>
      <c r="AK36" s="7"/>
      <c r="AL36" s="7"/>
      <c r="AM36" s="7"/>
      <c r="AN36" s="7"/>
      <c r="AO36" s="7"/>
      <c r="AP36" s="9"/>
      <c r="AQ36" s="7"/>
      <c r="AR36" s="7"/>
      <c r="AS36" s="7"/>
    </row>
    <row r="37" spans="22:46" ht="15.75">
      <c r="V37" s="7"/>
      <c r="W37" s="7"/>
      <c r="X37" s="7"/>
      <c r="Y37" s="9"/>
      <c r="Z37" s="10"/>
      <c r="AA37" s="10"/>
      <c r="AB37" s="7"/>
      <c r="AC37" s="7"/>
      <c r="AD37" s="7"/>
      <c r="AE37" s="7"/>
      <c r="AF37" s="7"/>
      <c r="AG37" s="7"/>
      <c r="AH37" s="127"/>
      <c r="AI37" s="7"/>
      <c r="AJ37" s="7"/>
      <c r="AK37" s="7"/>
      <c r="AL37" s="7"/>
      <c r="AM37" s="7"/>
      <c r="AN37" s="7"/>
      <c r="AO37" s="7"/>
      <c r="AP37" s="9"/>
      <c r="AQ37" s="7"/>
      <c r="AR37" s="7"/>
      <c r="AS37" s="7"/>
      <c r="AT37" s="16"/>
    </row>
    <row r="38" spans="22:45" ht="15.75">
      <c r="V38" s="7"/>
      <c r="W38" s="7"/>
      <c r="X38" s="7"/>
      <c r="Y38" s="7"/>
      <c r="Z38" s="127"/>
      <c r="AA38" s="127"/>
      <c r="AB38" s="7"/>
      <c r="AC38" s="7"/>
      <c r="AD38" s="7"/>
      <c r="AE38" s="7"/>
      <c r="AF38" s="7"/>
      <c r="AG38" s="7"/>
      <c r="AH38" s="127"/>
      <c r="AI38" s="7"/>
      <c r="AJ38" s="7"/>
      <c r="AK38" s="7"/>
      <c r="AL38" s="7"/>
      <c r="AM38" s="7"/>
      <c r="AN38" s="7"/>
      <c r="AO38" s="7"/>
      <c r="AP38" s="9"/>
      <c r="AQ38" s="7"/>
      <c r="AR38" s="7"/>
      <c r="AS38" s="7"/>
    </row>
    <row r="39" spans="22:45" ht="15.75">
      <c r="V39" s="7"/>
      <c r="W39" s="59"/>
      <c r="X39" s="8" t="s">
        <v>11</v>
      </c>
      <c r="Y39" s="7" t="str">
        <f>IF(Front!E4="SrA","SSgt",IF(Front!E4="SSgt","TSgt",IF(Front!E4="TSgt","MSgt",IF(Front!E4="MSgt","SMSgt",IF(Front!E4="SMSgt","CMSgt","&lt;Enter Your Rank Above&gt;")))))</f>
        <v>MSgt</v>
      </c>
      <c r="Z39" s="127"/>
      <c r="AA39" s="127"/>
      <c r="AB39" s="59"/>
      <c r="AC39" s="59"/>
      <c r="AD39" s="8" t="s">
        <v>12</v>
      </c>
      <c r="AE39" s="64" t="str">
        <f>AT23</f>
        <v>15 Feb 05 through 31 Mar 05</v>
      </c>
      <c r="AF39" s="7" t="str">
        <f>IF(Y39="SMSgt",TEXT(AE39,"mmm-yy"),IF(Y39="CMSgt",TEXT(AE39,"mmm-yy"),TEXT(AE39,"dd-mmm-yy")))</f>
        <v>15 Feb 05 through 31 Mar 05</v>
      </c>
      <c r="AG39" s="7"/>
      <c r="AH39" s="127"/>
      <c r="AI39" s="7"/>
      <c r="AJ39" s="7"/>
      <c r="AK39" s="7"/>
      <c r="AL39" s="7"/>
      <c r="AM39" s="7"/>
      <c r="AN39" s="7"/>
      <c r="AO39" s="7"/>
      <c r="AP39" s="9"/>
      <c r="AQ39" s="7"/>
      <c r="AR39" s="7"/>
      <c r="AS39" s="7"/>
    </row>
    <row r="40" spans="22:45" ht="15.75">
      <c r="V40" s="59"/>
      <c r="W40" s="59"/>
      <c r="X40" s="8" t="str">
        <f>IF(Y40&lt;&gt;"","However, you must possess a","")</f>
        <v>However, you must possess a</v>
      </c>
      <c r="Y40" s="59" t="str">
        <f>IF(Y39="SSgt"," 5 skill level",IF(Y39="TSgt"," 5 skill level",IF(Y39="MSgt"," 7 skill level","")))</f>
        <v> 7 skill level</v>
      </c>
      <c r="Z40" s="128"/>
      <c r="AA40" s="128"/>
      <c r="AB40" s="59"/>
      <c r="AC40" s="59"/>
      <c r="AD40" s="8" t="s">
        <v>13</v>
      </c>
      <c r="AE40" s="61">
        <f>AU23</f>
        <v>38352</v>
      </c>
      <c r="AF40" s="7" t="str">
        <f>TEXT(AE40,"dd-mmm-yy")</f>
        <v>31-Dec-04</v>
      </c>
      <c r="AG40" s="7"/>
      <c r="AH40" s="127"/>
      <c r="AI40" s="59"/>
      <c r="AJ40" s="59"/>
      <c r="AK40" s="7"/>
      <c r="AL40" s="7"/>
      <c r="AM40" s="7"/>
      <c r="AN40" s="7"/>
      <c r="AO40" s="7"/>
      <c r="AP40" s="9"/>
      <c r="AQ40" s="7"/>
      <c r="AR40" s="7"/>
      <c r="AS40" s="7"/>
    </row>
    <row r="41" spans="22:45" ht="15.75">
      <c r="V41" s="59"/>
      <c r="W41" s="59"/>
      <c r="X41" s="8" t="s">
        <v>10</v>
      </c>
      <c r="Y41" s="63">
        <f>AQ23</f>
        <v>2005</v>
      </c>
      <c r="Z41" s="128"/>
      <c r="AA41" s="128"/>
      <c r="AB41" s="59"/>
      <c r="AC41" s="59"/>
      <c r="AD41" s="8" t="s">
        <v>14</v>
      </c>
      <c r="AE41" s="60" t="str">
        <f>AV23</f>
        <v>Aug 05 through Jul 06</v>
      </c>
      <c r="AF41" s="59"/>
      <c r="AG41" s="59"/>
      <c r="AH41" s="128"/>
      <c r="AI41" s="59"/>
      <c r="AJ41" s="59"/>
      <c r="AK41" s="7"/>
      <c r="AL41" s="7"/>
      <c r="AM41" s="7"/>
      <c r="AN41" s="7"/>
      <c r="AO41" s="7"/>
      <c r="AP41" s="9"/>
      <c r="AQ41" s="7"/>
      <c r="AR41" s="7"/>
      <c r="AS41" s="7"/>
    </row>
    <row r="42" spans="22:45" ht="15.75">
      <c r="V42" s="59" t="s">
        <v>138</v>
      </c>
      <c r="W42" s="62" t="str">
        <f>Table!AW23</f>
        <v>05E7</v>
      </c>
      <c r="X42" s="8" t="str">
        <f>IF(Y40&lt;&gt;""," or have an approved skill level waiver (consult your Unit Enlisted Training Manager).","")</f>
        <v> or have an approved skill level waiver (consult your Unit Enlisted Training Manager).</v>
      </c>
      <c r="Y42" s="9" t="s">
        <v>9</v>
      </c>
      <c r="Z42" s="10"/>
      <c r="AA42" s="10"/>
      <c r="AB42" s="7"/>
      <c r="AC42" s="7"/>
      <c r="AD42" s="7"/>
      <c r="AE42" s="7"/>
      <c r="AF42" s="7"/>
      <c r="AG42" s="7"/>
      <c r="AH42" s="127"/>
      <c r="AI42" s="59"/>
      <c r="AJ42" s="59"/>
      <c r="AK42" s="7"/>
      <c r="AL42" s="7"/>
      <c r="AM42" s="7"/>
      <c r="AN42" s="7"/>
      <c r="AO42" s="7"/>
      <c r="AP42" s="9"/>
      <c r="AQ42" s="7"/>
      <c r="AR42" s="7"/>
      <c r="AS42" s="7"/>
    </row>
    <row r="43" spans="22:45" ht="15.75">
      <c r="V43" s="7"/>
      <c r="W43" s="7" t="s">
        <v>139</v>
      </c>
      <c r="X43" s="8"/>
      <c r="Y43" s="9"/>
      <c r="Z43" s="10"/>
      <c r="AA43" s="10"/>
      <c r="AB43" s="7"/>
      <c r="AC43" s="7"/>
      <c r="AD43" s="7"/>
      <c r="AE43" s="7"/>
      <c r="AF43" s="7"/>
      <c r="AG43" s="7"/>
      <c r="AH43" s="127"/>
      <c r="AI43" s="7"/>
      <c r="AJ43" s="7"/>
      <c r="AK43" s="7"/>
      <c r="AL43" s="7"/>
      <c r="AM43" s="7"/>
      <c r="AN43" s="7"/>
      <c r="AO43" s="7"/>
      <c r="AP43" s="9"/>
      <c r="AQ43" s="7"/>
      <c r="AR43" s="7"/>
      <c r="AS43" s="7"/>
    </row>
    <row r="44" spans="22:45" ht="15.75">
      <c r="V44" s="7"/>
      <c r="W44" s="7"/>
      <c r="X44" s="8"/>
      <c r="Y44" s="9">
        <f>IF(Y40="","Ensure your Data Verification Record (DVR) and SNCO selection folder is accurate and up-to-date.","")</f>
      </c>
      <c r="Z44" s="10"/>
      <c r="AA44" s="10"/>
      <c r="AB44" s="7"/>
      <c r="AC44" s="7"/>
      <c r="AD44" s="7"/>
      <c r="AE44" s="7"/>
      <c r="AF44" s="7"/>
      <c r="AG44" s="7"/>
      <c r="AH44" s="127"/>
      <c r="AI44" s="7"/>
      <c r="AJ44" s="7"/>
      <c r="AK44" s="7"/>
      <c r="AL44" s="7"/>
      <c r="AM44" s="7"/>
      <c r="AN44" s="7"/>
      <c r="AO44" s="7"/>
      <c r="AP44" s="9"/>
      <c r="AQ44" s="7"/>
      <c r="AR44" s="7"/>
      <c r="AS44" s="7"/>
    </row>
    <row r="45" spans="22:46" ht="15.75">
      <c r="V45" s="7"/>
      <c r="W45" s="7"/>
      <c r="X45" s="8"/>
      <c r="Y45" s="9"/>
      <c r="Z45" s="10"/>
      <c r="AA45" s="10"/>
      <c r="AB45" s="7"/>
      <c r="AC45" s="7"/>
      <c r="AD45" s="7"/>
      <c r="AE45" s="7"/>
      <c r="AF45" s="7"/>
      <c r="AG45" s="7"/>
      <c r="AH45" s="127"/>
      <c r="AI45" s="7"/>
      <c r="AJ45" s="7"/>
      <c r="AK45" s="7"/>
      <c r="AL45" s="7"/>
      <c r="AM45" s="7"/>
      <c r="AN45" s="7"/>
      <c r="AO45" s="7"/>
      <c r="AP45" s="9"/>
      <c r="AQ45" s="7"/>
      <c r="AR45" s="7"/>
      <c r="AS45" s="7"/>
      <c r="AT45" s="16"/>
    </row>
    <row r="46" spans="22:45" ht="15.75">
      <c r="V46" s="7"/>
      <c r="W46" s="7"/>
      <c r="X46" s="8"/>
      <c r="Y46" s="9"/>
      <c r="Z46" s="10"/>
      <c r="AA46" s="10"/>
      <c r="AB46" s="7"/>
      <c r="AC46" s="7"/>
      <c r="AD46" s="7"/>
      <c r="AE46" s="7"/>
      <c r="AF46" s="7"/>
      <c r="AG46" s="7"/>
      <c r="AH46" s="127"/>
      <c r="AI46" s="7"/>
      <c r="AJ46" s="7"/>
      <c r="AK46" s="7"/>
      <c r="AL46" s="7"/>
      <c r="AM46" s="7"/>
      <c r="AN46" s="7"/>
      <c r="AO46" s="7"/>
      <c r="AP46" s="9"/>
      <c r="AQ46" s="7"/>
      <c r="AR46" s="7"/>
      <c r="AS46" s="7"/>
    </row>
    <row r="47" spans="22:45" ht="15.75">
      <c r="V47" s="7"/>
      <c r="W47" s="7"/>
      <c r="X47" s="8"/>
      <c r="Y47" s="9"/>
      <c r="Z47" s="10"/>
      <c r="AA47" s="10"/>
      <c r="AB47" s="7"/>
      <c r="AC47" s="7"/>
      <c r="AD47" s="7"/>
      <c r="AE47" s="7"/>
      <c r="AF47" s="7"/>
      <c r="AG47" s="7"/>
      <c r="AH47" s="127"/>
      <c r="AI47" s="7"/>
      <c r="AJ47" s="7"/>
      <c r="AK47" s="7"/>
      <c r="AL47" s="7"/>
      <c r="AM47" s="7"/>
      <c r="AN47" s="7"/>
      <c r="AO47" s="7"/>
      <c r="AP47" s="9"/>
      <c r="AQ47" s="7"/>
      <c r="AR47" s="7"/>
      <c r="AS47" s="7"/>
    </row>
    <row r="200" ht="15.75">
      <c r="A200"/>
    </row>
  </sheetData>
  <sheetProtection password="DC2D" sheet="1" objects="1" scenarios="1"/>
  <mergeCells count="37">
    <mergeCell ref="AG2:AG3"/>
    <mergeCell ref="AV2:AV3"/>
    <mergeCell ref="AU2:AU3"/>
    <mergeCell ref="AT24:AT25"/>
    <mergeCell ref="AU24:AU25"/>
    <mergeCell ref="AV24:AV25"/>
    <mergeCell ref="AT2:AT3"/>
    <mergeCell ref="AM1:AN1"/>
    <mergeCell ref="D2:D3"/>
    <mergeCell ref="G2:G3"/>
    <mergeCell ref="H2:H3"/>
    <mergeCell ref="K2:K3"/>
    <mergeCell ref="N2:N3"/>
    <mergeCell ref="O2:O3"/>
    <mergeCell ref="R2:R3"/>
    <mergeCell ref="W2:X2"/>
    <mergeCell ref="Y2:Y3"/>
    <mergeCell ref="V2:V3"/>
    <mergeCell ref="AI2:AI3"/>
    <mergeCell ref="AJ2:AJ3"/>
    <mergeCell ref="AD2:AE2"/>
    <mergeCell ref="AF2:AF3"/>
    <mergeCell ref="AB2:AB3"/>
    <mergeCell ref="AC2:AC3"/>
    <mergeCell ref="AA2:AA3"/>
    <mergeCell ref="AH2:AH3"/>
    <mergeCell ref="Z2:Z3"/>
    <mergeCell ref="I2:J2"/>
    <mergeCell ref="B2:C2"/>
    <mergeCell ref="P2:Q2"/>
    <mergeCell ref="U2:U3"/>
    <mergeCell ref="F2:F3"/>
    <mergeCell ref="M2:M3"/>
    <mergeCell ref="T2:T3"/>
    <mergeCell ref="E2:E3"/>
    <mergeCell ref="L2:L3"/>
    <mergeCell ref="S2:S3"/>
  </mergeCells>
  <hyperlinks>
    <hyperlink ref="A1" location="Disclaimer!A1" display="Disclaimer"/>
  </hyperlink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Langley AFB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When Do I Test</dc:title>
  <dc:subject/>
  <dc:creator>MSgt Dennis Cox</dc:creator>
  <cp:keywords/>
  <dc:description/>
  <cp:lastModifiedBy>langsted</cp:lastModifiedBy>
  <cp:lastPrinted>2002-10-02T11:03:51Z</cp:lastPrinted>
  <dcterms:created xsi:type="dcterms:W3CDTF">2002-09-30T18:00:33Z</dcterms:created>
  <dcterms:modified xsi:type="dcterms:W3CDTF">2002-10-15T21:25:17Z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